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4000" windowHeight="13335" tabRatio="823"/>
  </bookViews>
  <sheets>
    <sheet name="Fitting Summary" sheetId="2" r:id="rId1"/>
    <sheet name="L9 Dry" sheetId="3" r:id="rId2"/>
    <sheet name="L9 DW" sheetId="4" r:id="rId3"/>
    <sheet name="M9 Dry" sheetId="9" r:id="rId4"/>
    <sheet name="M9 DW" sheetId="10" r:id="rId5"/>
    <sheet name="H9 Dry" sheetId="7" r:id="rId6"/>
    <sheet name="H9 DW" sheetId="5" r:id="rId7"/>
    <sheet name="RU KM1" sheetId="8" r:id="rId8"/>
    <sheet name="EC-AC" sheetId="6" r:id="rId9"/>
    <sheet name="BK-BR" sheetId="1" r:id="rId10"/>
    <sheet name="EC_A27" sheetId="11" r:id="rId11"/>
  </sheets>
  <definedNames>
    <definedName name="Dalpha">'Fitting Summary'!$AN$4</definedName>
    <definedName name="ka">'Fitting Summary'!$AO$4</definedName>
    <definedName name="rho">'Fitting Summary'!$AP$4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6" i="10" l="1"/>
  <c r="P15" i="10"/>
  <c r="P14" i="10"/>
  <c r="P25" i="10"/>
  <c r="P24" i="10"/>
  <c r="P190" i="10"/>
  <c r="P187" i="10"/>
  <c r="P184" i="10"/>
  <c r="P185" i="10"/>
  <c r="P183" i="10"/>
  <c r="P18" i="10"/>
  <c r="P19" i="10"/>
  <c r="P20" i="10"/>
  <c r="P21" i="10"/>
  <c r="P22" i="10"/>
  <c r="P23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69" i="10"/>
  <c r="P70" i="10"/>
  <c r="P71" i="10"/>
  <c r="P72" i="10"/>
  <c r="P73" i="10"/>
  <c r="P74" i="10"/>
  <c r="P75" i="10"/>
  <c r="P76" i="10"/>
  <c r="P77" i="10"/>
  <c r="P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101" i="10"/>
  <c r="P102" i="10"/>
  <c r="P103" i="10"/>
  <c r="P104" i="10"/>
  <c r="P105" i="10"/>
  <c r="P106" i="10"/>
  <c r="P107" i="10"/>
  <c r="P108" i="10"/>
  <c r="P109" i="10"/>
  <c r="P110" i="10"/>
  <c r="P111" i="10"/>
  <c r="P112" i="10"/>
  <c r="P113" i="10"/>
  <c r="P114" i="10"/>
  <c r="P115" i="10"/>
  <c r="P116" i="10"/>
  <c r="P117" i="10"/>
  <c r="P118" i="10"/>
  <c r="P119" i="10"/>
  <c r="P120" i="10"/>
  <c r="P121" i="10"/>
  <c r="P122" i="10"/>
  <c r="P123" i="10"/>
  <c r="P124" i="10"/>
  <c r="P125" i="10"/>
  <c r="P126" i="10"/>
  <c r="P127" i="10"/>
  <c r="P128" i="10"/>
  <c r="P129" i="10"/>
  <c r="P130" i="10"/>
  <c r="P131" i="10"/>
  <c r="P132" i="10"/>
  <c r="P133" i="10"/>
  <c r="P134" i="10"/>
  <c r="P135" i="10"/>
  <c r="P136" i="10"/>
  <c r="P137" i="10"/>
  <c r="P138" i="10"/>
  <c r="P139" i="10"/>
  <c r="P140" i="10"/>
  <c r="P141" i="10"/>
  <c r="P142" i="10"/>
  <c r="P143" i="10"/>
  <c r="P144" i="10"/>
  <c r="P145" i="10"/>
  <c r="P146" i="10"/>
  <c r="P147" i="10"/>
  <c r="P148" i="10"/>
  <c r="P149" i="10"/>
  <c r="P150" i="10"/>
  <c r="P151" i="10"/>
  <c r="P152" i="10"/>
  <c r="P153" i="10"/>
  <c r="P154" i="10"/>
  <c r="P155" i="10"/>
  <c r="P156" i="10"/>
  <c r="P157" i="10"/>
  <c r="P158" i="10"/>
  <c r="P159" i="10"/>
  <c r="P160" i="10"/>
  <c r="P161" i="10"/>
  <c r="P162" i="10"/>
  <c r="P163" i="10"/>
  <c r="P164" i="10"/>
  <c r="P165" i="10"/>
  <c r="P166" i="10"/>
  <c r="P167" i="10"/>
  <c r="P168" i="10"/>
  <c r="P169" i="10"/>
  <c r="P170" i="10"/>
  <c r="P171" i="10"/>
  <c r="P172" i="10"/>
  <c r="P173" i="10"/>
  <c r="P174" i="10"/>
  <c r="P175" i="10"/>
  <c r="P176" i="10"/>
  <c r="P177" i="10"/>
  <c r="P178" i="10"/>
  <c r="P179" i="10"/>
  <c r="P180" i="10"/>
  <c r="P181" i="10"/>
  <c r="P182" i="10"/>
  <c r="P186" i="10"/>
  <c r="P188" i="10"/>
  <c r="P189" i="10"/>
  <c r="P191" i="10"/>
  <c r="P192" i="10"/>
  <c r="P193" i="10"/>
  <c r="P194" i="10"/>
  <c r="P195" i="10"/>
  <c r="P196" i="10"/>
  <c r="P197" i="10"/>
  <c r="P198" i="10"/>
  <c r="P199" i="10"/>
  <c r="P200" i="10"/>
  <c r="P201" i="10"/>
  <c r="P202" i="10"/>
  <c r="P203" i="10"/>
  <c r="P204" i="10"/>
  <c r="P17" i="10"/>
  <c r="P3" i="10"/>
  <c r="P4" i="10"/>
  <c r="P5" i="10"/>
  <c r="P6" i="10"/>
  <c r="P7" i="10"/>
  <c r="P8" i="10"/>
  <c r="P9" i="10"/>
  <c r="P10" i="10"/>
  <c r="P11" i="10"/>
  <c r="P12" i="10"/>
  <c r="P13" i="10"/>
  <c r="P2" i="10"/>
  <c r="P80" i="9"/>
  <c r="P36" i="9"/>
  <c r="P170" i="9"/>
  <c r="P91" i="9"/>
  <c r="P128" i="9"/>
  <c r="P113" i="9"/>
  <c r="P133" i="9"/>
  <c r="P56" i="9"/>
  <c r="P39" i="9"/>
  <c r="P2" i="9"/>
  <c r="P84" i="9"/>
  <c r="P114" i="9"/>
  <c r="P30" i="9"/>
  <c r="P142" i="9"/>
  <c r="P85" i="9"/>
  <c r="P8" i="9"/>
  <c r="P107" i="9"/>
  <c r="P13" i="9"/>
  <c r="P17" i="9"/>
  <c r="P116" i="9"/>
  <c r="P19" i="9"/>
  <c r="P57" i="9"/>
  <c r="P20" i="9"/>
  <c r="P155" i="9"/>
  <c r="P126" i="9"/>
  <c r="P67" i="9"/>
  <c r="P73" i="9"/>
  <c r="P74" i="9"/>
  <c r="P81" i="9"/>
  <c r="P124" i="9"/>
  <c r="P52" i="9"/>
  <c r="P134" i="9"/>
  <c r="P31" i="9"/>
  <c r="P28" i="9"/>
  <c r="P58" i="9"/>
  <c r="P108" i="9"/>
  <c r="P95" i="9"/>
  <c r="P109" i="9"/>
  <c r="P145" i="9"/>
  <c r="P141" i="9"/>
  <c r="P18" i="9"/>
  <c r="P92" i="9"/>
  <c r="P146" i="9"/>
  <c r="P45" i="9"/>
  <c r="P21" i="9"/>
  <c r="P93" i="9"/>
  <c r="P40" i="9"/>
  <c r="P135" i="9"/>
  <c r="P104" i="9"/>
  <c r="P14" i="9"/>
  <c r="P6" i="9"/>
  <c r="P4" i="9"/>
  <c r="P86" i="9"/>
  <c r="P98" i="9"/>
  <c r="P42" i="9"/>
  <c r="P115" i="9"/>
  <c r="P5" i="9"/>
  <c r="P59" i="9"/>
  <c r="P159" i="9"/>
  <c r="P99" i="9"/>
  <c r="P48" i="9"/>
  <c r="P120" i="9"/>
  <c r="P46" i="9"/>
  <c r="P150" i="9"/>
  <c r="P87" i="9"/>
  <c r="P33" i="9"/>
  <c r="P9" i="9"/>
  <c r="P88" i="9"/>
  <c r="P10" i="9"/>
  <c r="P152" i="9"/>
  <c r="P127" i="9"/>
  <c r="P136" i="9"/>
  <c r="P68" i="9"/>
  <c r="P121" i="9"/>
  <c r="P148" i="9"/>
  <c r="P154" i="9"/>
  <c r="P62" i="9"/>
  <c r="P7" i="9"/>
  <c r="P151" i="9"/>
  <c r="P105" i="9"/>
  <c r="P111" i="9"/>
  <c r="P43" i="9"/>
  <c r="P117" i="9"/>
  <c r="P144" i="9"/>
  <c r="P125" i="9"/>
  <c r="P23" i="9"/>
  <c r="P3" i="9"/>
  <c r="P137" i="9"/>
  <c r="P94" i="9"/>
  <c r="P53" i="9"/>
  <c r="P164" i="9"/>
  <c r="P15" i="9"/>
  <c r="P63" i="9"/>
  <c r="P25" i="9"/>
  <c r="P60" i="9"/>
  <c r="P122" i="9"/>
  <c r="P64" i="9"/>
  <c r="P100" i="9"/>
  <c r="P24" i="9"/>
  <c r="P153" i="9"/>
  <c r="P158" i="9"/>
  <c r="P147" i="9"/>
  <c r="P132" i="9"/>
  <c r="P76" i="9"/>
  <c r="P156" i="9"/>
  <c r="P29" i="9"/>
  <c r="P37" i="9"/>
  <c r="P139" i="9"/>
  <c r="P75" i="9"/>
  <c r="P27" i="9"/>
  <c r="P110" i="9"/>
  <c r="P138" i="9"/>
  <c r="P77" i="9"/>
  <c r="P149" i="9"/>
  <c r="P26" i="9"/>
  <c r="P65" i="9"/>
  <c r="P101" i="9"/>
  <c r="P89" i="9"/>
  <c r="P66" i="9"/>
  <c r="P11" i="9"/>
  <c r="P130" i="9"/>
  <c r="P118" i="9"/>
  <c r="P49" i="9"/>
  <c r="P44" i="9"/>
  <c r="P168" i="9"/>
  <c r="P123" i="9"/>
  <c r="P82" i="9"/>
  <c r="P140" i="9"/>
  <c r="P96" i="9"/>
  <c r="P169" i="9"/>
  <c r="P70" i="9"/>
  <c r="P129" i="9"/>
  <c r="P143" i="9"/>
  <c r="P119" i="9"/>
  <c r="P71" i="9"/>
  <c r="P72" i="9"/>
  <c r="P165" i="9"/>
  <c r="P131" i="9"/>
  <c r="P163" i="9"/>
  <c r="P69" i="9"/>
  <c r="P160" i="9"/>
  <c r="P61" i="9"/>
  <c r="P54" i="9"/>
  <c r="P12" i="9"/>
  <c r="P171" i="9"/>
  <c r="P50" i="9"/>
  <c r="P166" i="9"/>
  <c r="P161" i="9"/>
  <c r="P167" i="9"/>
  <c r="P162" i="9"/>
  <c r="P35" i="9"/>
  <c r="P103" i="9"/>
  <c r="P51" i="9"/>
  <c r="P16" i="9"/>
  <c r="P112" i="9"/>
  <c r="P55" i="9"/>
  <c r="P106" i="9"/>
  <c r="P22" i="9"/>
  <c r="P83" i="9"/>
  <c r="P97" i="9"/>
  <c r="P102" i="9"/>
  <c r="P90" i="9"/>
  <c r="P78" i="9"/>
  <c r="P79" i="9"/>
  <c r="P34" i="9"/>
  <c r="P32" i="9"/>
  <c r="P47" i="9"/>
  <c r="P38" i="9"/>
  <c r="P157" i="9"/>
  <c r="P41" i="9"/>
  <c r="L185" i="10" l="1"/>
  <c r="M185" i="10"/>
  <c r="M2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2" i="8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2" i="6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2" i="4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2" i="3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2" i="5"/>
  <c r="M3" i="7"/>
  <c r="M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2" i="7"/>
  <c r="M5" i="10"/>
  <c r="M7" i="10"/>
  <c r="M6" i="10"/>
  <c r="M8" i="10"/>
  <c r="M4" i="10"/>
  <c r="M2" i="10"/>
  <c r="M9" i="10"/>
  <c r="M10" i="10"/>
  <c r="M11" i="10"/>
  <c r="M13" i="10"/>
  <c r="M12" i="10"/>
  <c r="M20" i="10"/>
  <c r="M21" i="10"/>
  <c r="M18" i="10"/>
  <c r="M19" i="10"/>
  <c r="M15" i="10"/>
  <c r="M14" i="10"/>
  <c r="M17" i="10"/>
  <c r="M16" i="10"/>
  <c r="M22" i="10"/>
  <c r="M23" i="10"/>
  <c r="M24" i="10"/>
  <c r="M25" i="10"/>
  <c r="M27" i="10"/>
  <c r="M28" i="10"/>
  <c r="M26" i="10"/>
  <c r="M32" i="10"/>
  <c r="M30" i="10"/>
  <c r="M33" i="10"/>
  <c r="M31" i="10"/>
  <c r="M29" i="10"/>
  <c r="M34" i="10"/>
  <c r="M36" i="10"/>
  <c r="M35" i="10"/>
  <c r="M37" i="10"/>
  <c r="M38" i="10"/>
  <c r="M40" i="10"/>
  <c r="M39" i="10"/>
  <c r="M43" i="10"/>
  <c r="M41" i="10"/>
  <c r="M42" i="10"/>
  <c r="M47" i="10"/>
  <c r="M44" i="10"/>
  <c r="M45" i="10"/>
  <c r="M46" i="10"/>
  <c r="M48" i="10"/>
  <c r="M49" i="10"/>
  <c r="M50" i="10"/>
  <c r="M53" i="10"/>
  <c r="M52" i="10"/>
  <c r="M51" i="10"/>
  <c r="M54" i="10"/>
  <c r="M55" i="10"/>
  <c r="M57" i="10"/>
  <c r="M58" i="10"/>
  <c r="M56" i="10"/>
  <c r="M59" i="10"/>
  <c r="M63" i="10"/>
  <c r="M62" i="10"/>
  <c r="M60" i="10"/>
  <c r="M61" i="10"/>
  <c r="M64" i="10"/>
  <c r="M66" i="10"/>
  <c r="M67" i="10"/>
  <c r="M65" i="10"/>
  <c r="M69" i="10"/>
  <c r="M68" i="10"/>
  <c r="M70" i="10"/>
  <c r="M71" i="10"/>
  <c r="M72" i="10"/>
  <c r="M73" i="10"/>
  <c r="M74" i="10"/>
  <c r="M76" i="10"/>
  <c r="M77" i="10"/>
  <c r="M75" i="10"/>
  <c r="M81" i="10"/>
  <c r="M79" i="10"/>
  <c r="M78" i="10"/>
  <c r="M80" i="10"/>
  <c r="M82" i="10"/>
  <c r="M85" i="10"/>
  <c r="M84" i="10"/>
  <c r="M83" i="10"/>
  <c r="M88" i="10"/>
  <c r="M87" i="10"/>
  <c r="M86" i="10"/>
  <c r="M91" i="10"/>
  <c r="M90" i="10"/>
  <c r="M92" i="10"/>
  <c r="M89" i="10"/>
  <c r="M95" i="10"/>
  <c r="M94" i="10"/>
  <c r="M97" i="10"/>
  <c r="M93" i="10"/>
  <c r="M96" i="10"/>
  <c r="M98" i="10"/>
  <c r="M99" i="10"/>
  <c r="M100" i="10"/>
  <c r="M101" i="10"/>
  <c r="M108" i="10"/>
  <c r="M103" i="10"/>
  <c r="M106" i="10"/>
  <c r="M107" i="10"/>
  <c r="M105" i="10"/>
  <c r="M102" i="10"/>
  <c r="M104" i="10"/>
  <c r="M112" i="10"/>
  <c r="M111" i="10"/>
  <c r="M113" i="10"/>
  <c r="M110" i="10"/>
  <c r="M109" i="10"/>
  <c r="M114" i="10"/>
  <c r="M115" i="10"/>
  <c r="M116" i="10"/>
  <c r="M119" i="10"/>
  <c r="M121" i="10"/>
  <c r="M118" i="10"/>
  <c r="M117" i="10"/>
  <c r="M120" i="10"/>
  <c r="M123" i="10"/>
  <c r="M124" i="10"/>
  <c r="M122" i="10"/>
  <c r="M125" i="10"/>
  <c r="M126" i="10"/>
  <c r="M127" i="10"/>
  <c r="M128" i="10"/>
  <c r="M131" i="10"/>
  <c r="M130" i="10"/>
  <c r="M129" i="10"/>
  <c r="M134" i="10"/>
  <c r="M135" i="10"/>
  <c r="M133" i="10"/>
  <c r="M132" i="10"/>
  <c r="M139" i="10"/>
  <c r="M137" i="10"/>
  <c r="M136" i="10"/>
  <c r="M138" i="10"/>
  <c r="M140" i="10"/>
  <c r="M142" i="10"/>
  <c r="M141" i="10"/>
  <c r="M145" i="10"/>
  <c r="M144" i="10"/>
  <c r="M143" i="10"/>
  <c r="M146" i="10"/>
  <c r="M147" i="10"/>
  <c r="M148" i="10"/>
  <c r="M149" i="10"/>
  <c r="M151" i="10"/>
  <c r="M150" i="10"/>
  <c r="M153" i="10"/>
  <c r="M152" i="10"/>
  <c r="M160" i="10"/>
  <c r="M155" i="10"/>
  <c r="M154" i="10"/>
  <c r="M157" i="10"/>
  <c r="M159" i="10"/>
  <c r="M158" i="10"/>
  <c r="M156" i="10"/>
  <c r="M161" i="10"/>
  <c r="M162" i="10"/>
  <c r="M163" i="10"/>
  <c r="M164" i="10"/>
  <c r="M165" i="10"/>
  <c r="M166" i="10"/>
  <c r="M168" i="10"/>
  <c r="M167" i="10"/>
  <c r="M170" i="10"/>
  <c r="M169" i="10"/>
  <c r="M172" i="10"/>
  <c r="M171" i="10"/>
  <c r="M173" i="10"/>
  <c r="M174" i="10"/>
  <c r="M175" i="10"/>
  <c r="M177" i="10"/>
  <c r="M176" i="10"/>
  <c r="M182" i="10"/>
  <c r="M181" i="10"/>
  <c r="M180" i="10"/>
  <c r="M179" i="10"/>
  <c r="M178" i="10"/>
  <c r="M188" i="10"/>
  <c r="M183" i="10"/>
  <c r="M189" i="10"/>
  <c r="M184" i="10"/>
  <c r="M187" i="10"/>
  <c r="M186" i="10"/>
  <c r="M190" i="10"/>
  <c r="M191" i="10"/>
  <c r="M192" i="10"/>
  <c r="M195" i="10"/>
  <c r="M193" i="10"/>
  <c r="M196" i="10"/>
  <c r="M197" i="10"/>
  <c r="M194" i="10"/>
  <c r="M200" i="10"/>
  <c r="M198" i="10"/>
  <c r="M199" i="10"/>
  <c r="M201" i="10"/>
  <c r="M202" i="10"/>
  <c r="M203" i="10"/>
  <c r="M204" i="10"/>
  <c r="M3" i="10"/>
  <c r="M3" i="9"/>
  <c r="M4" i="9"/>
  <c r="M5" i="9"/>
  <c r="M7" i="9"/>
  <c r="M6" i="9"/>
  <c r="M8" i="9"/>
  <c r="M9" i="9"/>
  <c r="M11" i="9"/>
  <c r="M12" i="9"/>
  <c r="M10" i="9"/>
  <c r="M14" i="9"/>
  <c r="M15" i="9"/>
  <c r="M13" i="9"/>
  <c r="M16" i="9"/>
  <c r="M18" i="9"/>
  <c r="M17" i="9"/>
  <c r="M21" i="9"/>
  <c r="M19" i="9"/>
  <c r="M20" i="9"/>
  <c r="M170" i="9"/>
  <c r="M24" i="9"/>
  <c r="M23" i="9"/>
  <c r="M25" i="9"/>
  <c r="M26" i="9"/>
  <c r="M27" i="9"/>
  <c r="M29" i="9"/>
  <c r="M28" i="9"/>
  <c r="M31" i="9"/>
  <c r="M30" i="9"/>
  <c r="M33" i="9"/>
  <c r="M32" i="9"/>
  <c r="M35" i="9"/>
  <c r="M34" i="9"/>
  <c r="M36" i="9"/>
  <c r="M37" i="9"/>
  <c r="M38" i="9"/>
  <c r="M39" i="9"/>
  <c r="M40" i="9"/>
  <c r="M43" i="9"/>
  <c r="M44" i="9"/>
  <c r="M41" i="9"/>
  <c r="M42" i="9"/>
  <c r="M46" i="9"/>
  <c r="M45" i="9"/>
  <c r="M48" i="9"/>
  <c r="M49" i="9"/>
  <c r="M50" i="9"/>
  <c r="M47" i="9"/>
  <c r="M53" i="9"/>
  <c r="M52" i="9"/>
  <c r="M51" i="9"/>
  <c r="M54" i="9"/>
  <c r="M55" i="9"/>
  <c r="M56" i="9"/>
  <c r="M60" i="9"/>
  <c r="M57" i="9"/>
  <c r="M61" i="9"/>
  <c r="M59" i="9"/>
  <c r="M58" i="9"/>
  <c r="M63" i="9"/>
  <c r="M66" i="9"/>
  <c r="M62" i="9"/>
  <c r="M65" i="9"/>
  <c r="M64" i="9"/>
  <c r="M67" i="9"/>
  <c r="M69" i="9"/>
  <c r="M68" i="9"/>
  <c r="M70" i="9"/>
  <c r="M71" i="9"/>
  <c r="M72" i="9"/>
  <c r="M73" i="9"/>
  <c r="M75" i="9"/>
  <c r="M74" i="9"/>
  <c r="M76" i="9"/>
  <c r="M77" i="9"/>
  <c r="M81" i="9"/>
  <c r="M79" i="9"/>
  <c r="M80" i="9"/>
  <c r="M82" i="9"/>
  <c r="M78" i="9"/>
  <c r="M88" i="9"/>
  <c r="M89" i="9"/>
  <c r="M87" i="9"/>
  <c r="M85" i="9"/>
  <c r="M84" i="9"/>
  <c r="M86" i="9"/>
  <c r="M83" i="9"/>
  <c r="M93" i="9"/>
  <c r="M90" i="9"/>
  <c r="M91" i="9"/>
  <c r="M92" i="9"/>
  <c r="M94" i="9"/>
  <c r="M96" i="9"/>
  <c r="M95" i="9"/>
  <c r="M99" i="9"/>
  <c r="M97" i="9"/>
  <c r="M100" i="9"/>
  <c r="M101" i="9"/>
  <c r="M98" i="9"/>
  <c r="M102" i="9"/>
  <c r="M105" i="9"/>
  <c r="M104" i="9"/>
  <c r="M103" i="9"/>
  <c r="M108" i="9"/>
  <c r="M107" i="9"/>
  <c r="M109" i="9"/>
  <c r="M106" i="9"/>
  <c r="M110" i="9"/>
  <c r="M111" i="9"/>
  <c r="M115" i="9"/>
  <c r="M112" i="9"/>
  <c r="M113" i="9"/>
  <c r="M114" i="9"/>
  <c r="M119" i="9"/>
  <c r="M118" i="9"/>
  <c r="M117" i="9"/>
  <c r="M116" i="9"/>
  <c r="M122" i="9"/>
  <c r="M123" i="9"/>
  <c r="M120" i="9"/>
  <c r="M121" i="9"/>
  <c r="M125" i="9"/>
  <c r="M124" i="9"/>
  <c r="M126" i="9"/>
  <c r="M127" i="9"/>
  <c r="M128" i="9"/>
  <c r="M129" i="9"/>
  <c r="M131" i="9"/>
  <c r="M130" i="9"/>
  <c r="M132" i="9"/>
  <c r="M133" i="9"/>
  <c r="M134" i="9"/>
  <c r="M135" i="9"/>
  <c r="M136" i="9"/>
  <c r="M137" i="9"/>
  <c r="M138" i="9"/>
  <c r="M140" i="9"/>
  <c r="M139" i="9"/>
  <c r="M141" i="9"/>
  <c r="M142" i="9"/>
  <c r="M143" i="9"/>
  <c r="M144" i="9"/>
  <c r="M146" i="9"/>
  <c r="M147" i="9"/>
  <c r="M145" i="9"/>
  <c r="M148" i="9"/>
  <c r="M149" i="9"/>
  <c r="M150" i="9"/>
  <c r="M151" i="9"/>
  <c r="M153" i="9"/>
  <c r="M152" i="9"/>
  <c r="M154" i="9"/>
  <c r="M156" i="9"/>
  <c r="M155" i="9"/>
  <c r="M158" i="9"/>
  <c r="M157" i="9"/>
  <c r="M160" i="9"/>
  <c r="M159" i="9"/>
  <c r="M162" i="9"/>
  <c r="M161" i="9"/>
  <c r="M163" i="9"/>
  <c r="M165" i="9"/>
  <c r="M166" i="9"/>
  <c r="M164" i="9"/>
  <c r="M167" i="9"/>
  <c r="M168" i="9"/>
  <c r="M169" i="9"/>
  <c r="M22" i="9"/>
  <c r="M171" i="9"/>
  <c r="M2" i="9"/>
  <c r="M3" i="11"/>
  <c r="M4" i="11"/>
  <c r="M5" i="11"/>
  <c r="M6" i="11"/>
  <c r="M7" i="11"/>
  <c r="M8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2" i="11"/>
  <c r="N10" i="2" l="1"/>
  <c r="M10" i="2"/>
  <c r="L10" i="2"/>
  <c r="K10" i="2"/>
  <c r="J10" i="2"/>
  <c r="I10" i="2"/>
  <c r="N11" i="2"/>
  <c r="M11" i="2"/>
  <c r="L11" i="2"/>
  <c r="K11" i="2"/>
  <c r="J11" i="2"/>
  <c r="I11" i="2"/>
  <c r="N4" i="2"/>
  <c r="M4" i="2"/>
  <c r="L4" i="2"/>
  <c r="K4" i="2"/>
  <c r="J4" i="2"/>
  <c r="I4" i="2"/>
  <c r="N8" i="2"/>
  <c r="M8" i="2"/>
  <c r="L8" i="2"/>
  <c r="K8" i="2"/>
  <c r="J8" i="2"/>
  <c r="I8" i="2"/>
  <c r="N6" i="2"/>
  <c r="M6" i="2"/>
  <c r="L6" i="2"/>
  <c r="K6" i="2"/>
  <c r="J6" i="2"/>
  <c r="I6" i="2"/>
  <c r="N7" i="2"/>
  <c r="M7" i="2"/>
  <c r="L7" i="2"/>
  <c r="K7" i="2"/>
  <c r="J7" i="2"/>
  <c r="I7" i="2"/>
  <c r="I12" i="2"/>
  <c r="W14" i="2"/>
  <c r="W13" i="2"/>
  <c r="W12" i="2"/>
  <c r="W11" i="2"/>
  <c r="W10" i="2"/>
  <c r="W9" i="2"/>
  <c r="W8" i="2"/>
  <c r="W7" i="2"/>
  <c r="W6" i="2"/>
  <c r="W5" i="2"/>
  <c r="W4" i="2"/>
  <c r="X4" i="2"/>
  <c r="N14" i="2"/>
  <c r="M14" i="2"/>
  <c r="L14" i="2"/>
  <c r="K14" i="2"/>
  <c r="J14" i="2"/>
  <c r="I14" i="2"/>
  <c r="N13" i="2"/>
  <c r="M13" i="2"/>
  <c r="L13" i="2"/>
  <c r="K13" i="2"/>
  <c r="J13" i="2"/>
  <c r="I13" i="2"/>
  <c r="N12" i="2"/>
  <c r="M12" i="2"/>
  <c r="L12" i="2"/>
  <c r="K12" i="2"/>
  <c r="J12" i="2"/>
  <c r="I9" i="2"/>
  <c r="J9" i="2"/>
  <c r="K9" i="2"/>
  <c r="L9" i="2"/>
  <c r="M9" i="2"/>
  <c r="N9" i="2"/>
  <c r="I5" i="2"/>
  <c r="J5" i="2"/>
  <c r="K5" i="2"/>
  <c r="L5" i="2"/>
  <c r="M5" i="2"/>
  <c r="N5" i="2"/>
  <c r="AB13" i="2" l="1"/>
  <c r="AA13" i="2"/>
  <c r="Y13" i="2"/>
  <c r="Z13" i="2" s="1"/>
  <c r="X13" i="2"/>
  <c r="V13" i="2"/>
  <c r="U13" i="2"/>
  <c r="T13" i="2"/>
  <c r="R13" i="2"/>
  <c r="S13" i="2" s="1"/>
  <c r="Q13" i="2"/>
  <c r="P13" i="2"/>
  <c r="O13" i="2"/>
  <c r="L2" i="11"/>
  <c r="L100" i="11"/>
  <c r="L99" i="11"/>
  <c r="L98" i="11"/>
  <c r="L97" i="11"/>
  <c r="L96" i="11"/>
  <c r="L95" i="11"/>
  <c r="L94" i="11"/>
  <c r="L93" i="11"/>
  <c r="L92" i="11"/>
  <c r="L91" i="11"/>
  <c r="L90" i="11"/>
  <c r="L89" i="11"/>
  <c r="L88" i="11"/>
  <c r="L87" i="11"/>
  <c r="L86" i="11"/>
  <c r="L85" i="11"/>
  <c r="L84" i="11"/>
  <c r="L83" i="11"/>
  <c r="L82" i="11"/>
  <c r="L81" i="11"/>
  <c r="L80" i="11"/>
  <c r="L79" i="11"/>
  <c r="L78" i="11"/>
  <c r="L77" i="11"/>
  <c r="L76" i="11"/>
  <c r="L75" i="11"/>
  <c r="L74" i="11"/>
  <c r="L73" i="11"/>
  <c r="L72" i="11"/>
  <c r="L71" i="11"/>
  <c r="L70" i="11"/>
  <c r="L69" i="11"/>
  <c r="L68" i="11"/>
  <c r="L67" i="11"/>
  <c r="L66" i="11"/>
  <c r="L65" i="11"/>
  <c r="L64" i="11"/>
  <c r="L63" i="11"/>
  <c r="L62" i="11"/>
  <c r="L61" i="11"/>
  <c r="L60" i="11"/>
  <c r="L59" i="11"/>
  <c r="L58" i="11"/>
  <c r="L57" i="11"/>
  <c r="L56" i="11"/>
  <c r="L55" i="11"/>
  <c r="L54" i="11"/>
  <c r="L53" i="11"/>
  <c r="L52" i="11"/>
  <c r="L51" i="11"/>
  <c r="L50" i="11"/>
  <c r="L49" i="11"/>
  <c r="L48" i="11"/>
  <c r="L47" i="11"/>
  <c r="L46" i="11"/>
  <c r="L45" i="11"/>
  <c r="L44" i="11"/>
  <c r="L43" i="11"/>
  <c r="L42" i="11"/>
  <c r="L41" i="11"/>
  <c r="L40" i="11"/>
  <c r="L39" i="11"/>
  <c r="L38" i="11"/>
  <c r="L37" i="11"/>
  <c r="L36" i="11"/>
  <c r="L35" i="11"/>
  <c r="L34" i="11"/>
  <c r="L33" i="11"/>
  <c r="L32" i="11"/>
  <c r="L31" i="11"/>
  <c r="L30" i="11"/>
  <c r="L29" i="11"/>
  <c r="L28" i="11"/>
  <c r="L27" i="11"/>
  <c r="L26" i="11"/>
  <c r="L25" i="11"/>
  <c r="L24" i="11"/>
  <c r="L23" i="11"/>
  <c r="L22" i="11"/>
  <c r="L21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L8" i="11"/>
  <c r="L7" i="11"/>
  <c r="L6" i="11"/>
  <c r="L5" i="11"/>
  <c r="L4" i="11"/>
  <c r="L3" i="11"/>
  <c r="AD13" i="2"/>
  <c r="AE13" i="2"/>
  <c r="AC13" i="2"/>
  <c r="AH13" i="2"/>
  <c r="AI13" i="2"/>
  <c r="AG13" i="2"/>
  <c r="AF13" i="2" l="1"/>
  <c r="AB14" i="2"/>
  <c r="AA14" i="2"/>
  <c r="Y14" i="2"/>
  <c r="Z14" i="2" s="1"/>
  <c r="X14" i="2"/>
  <c r="V14" i="2"/>
  <c r="U14" i="2"/>
  <c r="T14" i="2"/>
  <c r="R14" i="2"/>
  <c r="S14" i="2" s="1"/>
  <c r="Q14" i="2"/>
  <c r="P14" i="2"/>
  <c r="O14" i="2"/>
  <c r="O12" i="2"/>
  <c r="O11" i="2"/>
  <c r="O10" i="2"/>
  <c r="O9" i="2"/>
  <c r="O7" i="2"/>
  <c r="AD14" i="2"/>
  <c r="AE14" i="2"/>
  <c r="AC14" i="2"/>
  <c r="AH14" i="2"/>
  <c r="AI14" i="2"/>
  <c r="AG14" i="2"/>
  <c r="AF14" i="2" l="1"/>
  <c r="AI12" i="2"/>
  <c r="AH12" i="2"/>
  <c r="AG12" i="2"/>
  <c r="AE12" i="2"/>
  <c r="AD12" i="2"/>
  <c r="AC12" i="2"/>
  <c r="AB12" i="2"/>
  <c r="AA12" i="2"/>
  <c r="Y12" i="2"/>
  <c r="Z12" i="2" s="1"/>
  <c r="X12" i="2"/>
  <c r="V12" i="2"/>
  <c r="U12" i="2"/>
  <c r="T12" i="2"/>
  <c r="R12" i="2"/>
  <c r="S12" i="2" s="1"/>
  <c r="Q12" i="2"/>
  <c r="P12" i="2"/>
  <c r="AF12" i="2" l="1"/>
  <c r="AC6" i="2"/>
  <c r="AD6" i="2"/>
  <c r="AE6" i="2"/>
  <c r="AG6" i="2"/>
  <c r="AH6" i="2"/>
  <c r="AI6" i="2"/>
  <c r="AC7" i="2"/>
  <c r="AD7" i="2"/>
  <c r="AE7" i="2"/>
  <c r="AG7" i="2"/>
  <c r="AH7" i="2"/>
  <c r="AI7" i="2"/>
  <c r="AB6" i="2"/>
  <c r="AA6" i="2"/>
  <c r="Y6" i="2"/>
  <c r="Z6" i="2" s="1"/>
  <c r="X6" i="2"/>
  <c r="V6" i="2"/>
  <c r="V7" i="2"/>
  <c r="X7" i="2"/>
  <c r="Y7" i="2"/>
  <c r="Z7" i="2" s="1"/>
  <c r="AA7" i="2"/>
  <c r="AB7" i="2"/>
  <c r="U6" i="2"/>
  <c r="T6" i="2"/>
  <c r="R6" i="2"/>
  <c r="S6" i="2" s="1"/>
  <c r="Q6" i="2"/>
  <c r="P6" i="2"/>
  <c r="O6" i="2"/>
  <c r="AF6" i="2" l="1"/>
  <c r="AF7" i="2"/>
  <c r="L5" i="10"/>
  <c r="L7" i="10"/>
  <c r="L6" i="10"/>
  <c r="L8" i="10"/>
  <c r="L4" i="10"/>
  <c r="L2" i="10"/>
  <c r="L9" i="10"/>
  <c r="L10" i="10"/>
  <c r="L11" i="10"/>
  <c r="L13" i="10"/>
  <c r="L12" i="10"/>
  <c r="L20" i="10"/>
  <c r="L21" i="10"/>
  <c r="L18" i="10"/>
  <c r="L19" i="10"/>
  <c r="L15" i="10"/>
  <c r="L14" i="10"/>
  <c r="L17" i="10"/>
  <c r="L16" i="10"/>
  <c r="L22" i="10"/>
  <c r="L23" i="10"/>
  <c r="L24" i="10"/>
  <c r="L25" i="10"/>
  <c r="L27" i="10"/>
  <c r="L28" i="10"/>
  <c r="L26" i="10"/>
  <c r="L32" i="10"/>
  <c r="L30" i="10"/>
  <c r="L33" i="10"/>
  <c r="L31" i="10"/>
  <c r="L29" i="10"/>
  <c r="L34" i="10"/>
  <c r="L36" i="10"/>
  <c r="L35" i="10"/>
  <c r="L37" i="10"/>
  <c r="L38" i="10"/>
  <c r="L40" i="10"/>
  <c r="L39" i="10"/>
  <c r="L43" i="10"/>
  <c r="L41" i="10"/>
  <c r="L42" i="10"/>
  <c r="L47" i="10"/>
  <c r="L44" i="10"/>
  <c r="L45" i="10"/>
  <c r="L46" i="10"/>
  <c r="L48" i="10"/>
  <c r="L49" i="10"/>
  <c r="L50" i="10"/>
  <c r="L53" i="10"/>
  <c r="L52" i="10"/>
  <c r="L51" i="10"/>
  <c r="L54" i="10"/>
  <c r="L55" i="10"/>
  <c r="L57" i="10"/>
  <c r="L58" i="10"/>
  <c r="L56" i="10"/>
  <c r="L59" i="10"/>
  <c r="L63" i="10"/>
  <c r="L62" i="10"/>
  <c r="L60" i="10"/>
  <c r="L61" i="10"/>
  <c r="L64" i="10"/>
  <c r="L66" i="10"/>
  <c r="L67" i="10"/>
  <c r="L65" i="10"/>
  <c r="L69" i="10"/>
  <c r="L68" i="10"/>
  <c r="L70" i="10"/>
  <c r="L71" i="10"/>
  <c r="L72" i="10"/>
  <c r="L73" i="10"/>
  <c r="L74" i="10"/>
  <c r="L76" i="10"/>
  <c r="L77" i="10"/>
  <c r="L75" i="10"/>
  <c r="L81" i="10"/>
  <c r="L79" i="10"/>
  <c r="L78" i="10"/>
  <c r="L80" i="10"/>
  <c r="L82" i="10"/>
  <c r="L85" i="10"/>
  <c r="L84" i="10"/>
  <c r="L83" i="10"/>
  <c r="L88" i="10"/>
  <c r="L87" i="10"/>
  <c r="L86" i="10"/>
  <c r="L91" i="10"/>
  <c r="L90" i="10"/>
  <c r="L92" i="10"/>
  <c r="L89" i="10"/>
  <c r="L95" i="10"/>
  <c r="L94" i="10"/>
  <c r="L97" i="10"/>
  <c r="L93" i="10"/>
  <c r="L96" i="10"/>
  <c r="L98" i="10"/>
  <c r="L99" i="10"/>
  <c r="L100" i="10"/>
  <c r="L101" i="10"/>
  <c r="L108" i="10"/>
  <c r="L103" i="10"/>
  <c r="L106" i="10"/>
  <c r="L107" i="10"/>
  <c r="L105" i="10"/>
  <c r="L102" i="10"/>
  <c r="L104" i="10"/>
  <c r="L112" i="10"/>
  <c r="L111" i="10"/>
  <c r="L113" i="10"/>
  <c r="L110" i="10"/>
  <c r="L109" i="10"/>
  <c r="L114" i="10"/>
  <c r="L115" i="10"/>
  <c r="L116" i="10"/>
  <c r="L119" i="10"/>
  <c r="L121" i="10"/>
  <c r="L118" i="10"/>
  <c r="L117" i="10"/>
  <c r="L120" i="10"/>
  <c r="L123" i="10"/>
  <c r="L124" i="10"/>
  <c r="L122" i="10"/>
  <c r="L125" i="10"/>
  <c r="L126" i="10"/>
  <c r="L127" i="10"/>
  <c r="L128" i="10"/>
  <c r="L131" i="10"/>
  <c r="L130" i="10"/>
  <c r="L129" i="10"/>
  <c r="L134" i="10"/>
  <c r="L135" i="10"/>
  <c r="L133" i="10"/>
  <c r="L132" i="10"/>
  <c r="L139" i="10"/>
  <c r="L137" i="10"/>
  <c r="L136" i="10"/>
  <c r="L138" i="10"/>
  <c r="L140" i="10"/>
  <c r="L142" i="10"/>
  <c r="L141" i="10"/>
  <c r="L145" i="10"/>
  <c r="L144" i="10"/>
  <c r="L143" i="10"/>
  <c r="L146" i="10"/>
  <c r="L147" i="10"/>
  <c r="L148" i="10"/>
  <c r="L149" i="10"/>
  <c r="L151" i="10"/>
  <c r="L150" i="10"/>
  <c r="L153" i="10"/>
  <c r="L152" i="10"/>
  <c r="L160" i="10"/>
  <c r="L155" i="10"/>
  <c r="L154" i="10"/>
  <c r="L157" i="10"/>
  <c r="L161" i="10"/>
  <c r="L162" i="10"/>
  <c r="L163" i="10"/>
  <c r="L164" i="10"/>
  <c r="L165" i="10"/>
  <c r="L166" i="10"/>
  <c r="L168" i="10"/>
  <c r="L167" i="10"/>
  <c r="L170" i="10"/>
  <c r="L169" i="10"/>
  <c r="L172" i="10"/>
  <c r="L171" i="10"/>
  <c r="L173" i="10"/>
  <c r="L174" i="10"/>
  <c r="L175" i="10"/>
  <c r="L177" i="10"/>
  <c r="L176" i="10"/>
  <c r="L182" i="10"/>
  <c r="L181" i="10"/>
  <c r="L180" i="10"/>
  <c r="L179" i="10"/>
  <c r="L178" i="10"/>
  <c r="L188" i="10"/>
  <c r="L183" i="10"/>
  <c r="L189" i="10"/>
  <c r="L184" i="10"/>
  <c r="L187" i="10"/>
  <c r="L186" i="10"/>
  <c r="L190" i="10"/>
  <c r="L159" i="10"/>
  <c r="L158" i="10"/>
  <c r="L156" i="10"/>
  <c r="L191" i="10"/>
  <c r="L192" i="10"/>
  <c r="L195" i="10"/>
  <c r="L193" i="10"/>
  <c r="L196" i="10"/>
  <c r="L197" i="10"/>
  <c r="L194" i="10"/>
  <c r="L200" i="10"/>
  <c r="L198" i="10"/>
  <c r="L199" i="10"/>
  <c r="L201" i="10"/>
  <c r="L202" i="10"/>
  <c r="L203" i="10"/>
  <c r="L204" i="10"/>
  <c r="L3" i="10"/>
  <c r="L26" i="1" l="1"/>
  <c r="L19" i="1"/>
  <c r="L20" i="1"/>
  <c r="L21" i="1"/>
  <c r="L22" i="1"/>
  <c r="L23" i="1"/>
  <c r="L24" i="1"/>
  <c r="L25" i="1"/>
  <c r="L27" i="1"/>
  <c r="L28" i="1"/>
  <c r="L17" i="1"/>
  <c r="L16" i="1"/>
  <c r="L15" i="1"/>
  <c r="L5" i="1"/>
  <c r="L6" i="1"/>
  <c r="L7" i="1"/>
  <c r="L8" i="1"/>
  <c r="L9" i="1"/>
  <c r="L10" i="1"/>
  <c r="L11" i="1"/>
  <c r="L12" i="1"/>
  <c r="L13" i="1"/>
  <c r="L14" i="1"/>
  <c r="L4" i="1"/>
  <c r="L3" i="1"/>
  <c r="L2" i="1"/>
  <c r="L57" i="1"/>
  <c r="L18" i="1" l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2" i="8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2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2" i="4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2" i="3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2" i="5"/>
  <c r="L3" i="9"/>
  <c r="L4" i="9"/>
  <c r="L5" i="9"/>
  <c r="L7" i="9"/>
  <c r="L6" i="9"/>
  <c r="L8" i="9"/>
  <c r="L9" i="9"/>
  <c r="L11" i="9"/>
  <c r="L12" i="9"/>
  <c r="L10" i="9"/>
  <c r="L14" i="9"/>
  <c r="L15" i="9"/>
  <c r="L13" i="9"/>
  <c r="L16" i="9"/>
  <c r="L18" i="9"/>
  <c r="L17" i="9"/>
  <c r="L21" i="9"/>
  <c r="L19" i="9"/>
  <c r="L20" i="9"/>
  <c r="L170" i="9"/>
  <c r="L24" i="9"/>
  <c r="L23" i="9"/>
  <c r="L25" i="9"/>
  <c r="L26" i="9"/>
  <c r="L27" i="9"/>
  <c r="L29" i="9"/>
  <c r="L28" i="9"/>
  <c r="L31" i="9"/>
  <c r="L30" i="9"/>
  <c r="L33" i="9"/>
  <c r="L32" i="9"/>
  <c r="L35" i="9"/>
  <c r="L34" i="9"/>
  <c r="L36" i="9"/>
  <c r="L37" i="9"/>
  <c r="L38" i="9"/>
  <c r="L39" i="9"/>
  <c r="L40" i="9"/>
  <c r="L43" i="9"/>
  <c r="L44" i="9"/>
  <c r="L41" i="9"/>
  <c r="L42" i="9"/>
  <c r="L46" i="9"/>
  <c r="L45" i="9"/>
  <c r="L48" i="9"/>
  <c r="L49" i="9"/>
  <c r="L50" i="9"/>
  <c r="L47" i="9"/>
  <c r="L53" i="9"/>
  <c r="L52" i="9"/>
  <c r="L51" i="9"/>
  <c r="L54" i="9"/>
  <c r="L55" i="9"/>
  <c r="L56" i="9"/>
  <c r="L60" i="9"/>
  <c r="L57" i="9"/>
  <c r="L61" i="9"/>
  <c r="L59" i="9"/>
  <c r="L58" i="9"/>
  <c r="L63" i="9"/>
  <c r="L66" i="9"/>
  <c r="L62" i="9"/>
  <c r="L65" i="9"/>
  <c r="L64" i="9"/>
  <c r="L67" i="9"/>
  <c r="L69" i="9"/>
  <c r="L68" i="9"/>
  <c r="L70" i="9"/>
  <c r="L71" i="9"/>
  <c r="L72" i="9"/>
  <c r="L73" i="9"/>
  <c r="L75" i="9"/>
  <c r="L74" i="9"/>
  <c r="L76" i="9"/>
  <c r="L77" i="9"/>
  <c r="L81" i="9"/>
  <c r="L79" i="9"/>
  <c r="L80" i="9"/>
  <c r="L82" i="9"/>
  <c r="L78" i="9"/>
  <c r="L88" i="9"/>
  <c r="L89" i="9"/>
  <c r="L87" i="9"/>
  <c r="L85" i="9"/>
  <c r="L84" i="9"/>
  <c r="L86" i="9"/>
  <c r="L83" i="9"/>
  <c r="L93" i="9"/>
  <c r="L90" i="9"/>
  <c r="L91" i="9"/>
  <c r="L92" i="9"/>
  <c r="L94" i="9"/>
  <c r="L96" i="9"/>
  <c r="L95" i="9"/>
  <c r="L99" i="9"/>
  <c r="L97" i="9"/>
  <c r="L100" i="9"/>
  <c r="L101" i="9"/>
  <c r="L98" i="9"/>
  <c r="L102" i="9"/>
  <c r="L105" i="9"/>
  <c r="L104" i="9"/>
  <c r="L103" i="9"/>
  <c r="L108" i="9"/>
  <c r="L107" i="9"/>
  <c r="L109" i="9"/>
  <c r="L106" i="9"/>
  <c r="L110" i="9"/>
  <c r="L111" i="9"/>
  <c r="L115" i="9"/>
  <c r="L112" i="9"/>
  <c r="L113" i="9"/>
  <c r="L114" i="9"/>
  <c r="L119" i="9"/>
  <c r="L118" i="9"/>
  <c r="L117" i="9"/>
  <c r="L116" i="9"/>
  <c r="L122" i="9"/>
  <c r="L123" i="9"/>
  <c r="L120" i="9"/>
  <c r="L121" i="9"/>
  <c r="L125" i="9"/>
  <c r="L124" i="9"/>
  <c r="L126" i="9"/>
  <c r="L127" i="9"/>
  <c r="L128" i="9"/>
  <c r="L129" i="9"/>
  <c r="L131" i="9"/>
  <c r="L130" i="9"/>
  <c r="L132" i="9"/>
  <c r="L133" i="9"/>
  <c r="L134" i="9"/>
  <c r="L135" i="9"/>
  <c r="L136" i="9"/>
  <c r="L137" i="9"/>
  <c r="L138" i="9"/>
  <c r="L140" i="9"/>
  <c r="L139" i="9"/>
  <c r="L141" i="9"/>
  <c r="L142" i="9"/>
  <c r="L143" i="9"/>
  <c r="L144" i="9"/>
  <c r="L146" i="9"/>
  <c r="L147" i="9"/>
  <c r="L145" i="9"/>
  <c r="L148" i="9"/>
  <c r="L149" i="9"/>
  <c r="L150" i="9"/>
  <c r="L151" i="9"/>
  <c r="L153" i="9"/>
  <c r="L152" i="9"/>
  <c r="L154" i="9"/>
  <c r="L156" i="9"/>
  <c r="L155" i="9"/>
  <c r="L158" i="9"/>
  <c r="L157" i="9"/>
  <c r="L160" i="9"/>
  <c r="L159" i="9"/>
  <c r="L162" i="9"/>
  <c r="L161" i="9"/>
  <c r="L163" i="9"/>
  <c r="L165" i="9"/>
  <c r="L166" i="9"/>
  <c r="L164" i="9"/>
  <c r="L167" i="9"/>
  <c r="L168" i="9"/>
  <c r="L169" i="9"/>
  <c r="L22" i="9"/>
  <c r="L171" i="9"/>
  <c r="L2" i="9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2" i="7"/>
  <c r="AB8" i="2" l="1"/>
  <c r="AA8" i="2"/>
  <c r="Y8" i="2"/>
  <c r="Z8" i="2" s="1"/>
  <c r="X8" i="2"/>
  <c r="V8" i="2"/>
  <c r="U8" i="2"/>
  <c r="T8" i="2"/>
  <c r="R8" i="2"/>
  <c r="S8" i="2" s="1"/>
  <c r="Q8" i="2"/>
  <c r="P8" i="2"/>
  <c r="O8" i="2"/>
  <c r="P7" i="2"/>
  <c r="Q7" i="2"/>
  <c r="R7" i="2"/>
  <c r="S7" i="2" s="1"/>
  <c r="T7" i="2"/>
  <c r="U7" i="2"/>
  <c r="Y11" i="2" l="1"/>
  <c r="Z11" i="2" s="1"/>
  <c r="Y10" i="2"/>
  <c r="Z10" i="2" s="1"/>
  <c r="Y9" i="2"/>
  <c r="Z9" i="2" s="1"/>
  <c r="Y5" i="2"/>
  <c r="Z5" i="2" s="1"/>
  <c r="Y4" i="2"/>
  <c r="Z4" i="2" s="1"/>
  <c r="R11" i="2"/>
  <c r="S11" i="2" s="1"/>
  <c r="R10" i="2"/>
  <c r="S10" i="2" s="1"/>
  <c r="R9" i="2"/>
  <c r="S9" i="2" s="1"/>
  <c r="R5" i="2"/>
  <c r="S5" i="2" s="1"/>
  <c r="AB4" i="2" l="1"/>
  <c r="AA4" i="2"/>
  <c r="V4" i="2"/>
  <c r="U4" i="2"/>
  <c r="T4" i="2"/>
  <c r="R4" i="2"/>
  <c r="S4" i="2" s="1"/>
  <c r="Q4" i="2"/>
  <c r="O4" i="2"/>
  <c r="P4" i="2"/>
  <c r="V11" i="2" l="1"/>
  <c r="X11" i="2"/>
  <c r="V10" i="2"/>
  <c r="X10" i="2"/>
  <c r="V9" i="2"/>
  <c r="X9" i="2"/>
  <c r="V5" i="2"/>
  <c r="X5" i="2"/>
  <c r="P11" i="2"/>
  <c r="Q11" i="2"/>
  <c r="P10" i="2"/>
  <c r="Q10" i="2"/>
  <c r="P9" i="2"/>
  <c r="Q9" i="2"/>
  <c r="P5" i="2"/>
  <c r="Q5" i="2"/>
  <c r="AA9" i="2" l="1"/>
  <c r="AB10" i="2" l="1"/>
  <c r="AA10" i="2"/>
  <c r="U10" i="2"/>
  <c r="T10" i="2"/>
  <c r="AB11" i="2"/>
  <c r="AA11" i="2"/>
  <c r="U11" i="2"/>
  <c r="T11" i="2"/>
  <c r="AB9" i="2"/>
  <c r="U9" i="2"/>
  <c r="T9" i="2"/>
  <c r="O5" i="2"/>
  <c r="AB5" i="2"/>
  <c r="AA5" i="2"/>
  <c r="U5" i="2"/>
  <c r="T5" i="2"/>
  <c r="AD9" i="2"/>
  <c r="AE9" i="2"/>
  <c r="AC9" i="2"/>
  <c r="AH9" i="2"/>
  <c r="AI9" i="2"/>
  <c r="AG9" i="2"/>
  <c r="AF9" i="2" l="1"/>
  <c r="AD11" i="2"/>
  <c r="AE11" i="2"/>
  <c r="AC11" i="2"/>
  <c r="AH11" i="2"/>
  <c r="AI11" i="2"/>
  <c r="AG11" i="2"/>
  <c r="AF11" i="2" l="1"/>
  <c r="AD10" i="2"/>
  <c r="AE10" i="2"/>
  <c r="AC10" i="2"/>
  <c r="AH10" i="2"/>
  <c r="AI10" i="2"/>
  <c r="AG10" i="2"/>
  <c r="AF10" i="2" l="1"/>
  <c r="AC8" i="2"/>
  <c r="AD8" i="2"/>
  <c r="AE8" i="2"/>
  <c r="AG8" i="2"/>
  <c r="AH8" i="2"/>
  <c r="AI8" i="2"/>
  <c r="AF8" i="2" l="1"/>
  <c r="AC4" i="2"/>
  <c r="AD4" i="2"/>
  <c r="AE4" i="2"/>
  <c r="AG4" i="2"/>
  <c r="AH4" i="2"/>
  <c r="AI4" i="2"/>
  <c r="AI5" i="2"/>
  <c r="AH5" i="2"/>
  <c r="AG5" i="2"/>
  <c r="AE5" i="2"/>
  <c r="AD5" i="2"/>
  <c r="AC5" i="2"/>
  <c r="AF4" i="2" l="1"/>
  <c r="AF5" i="2"/>
</calcChain>
</file>

<file path=xl/comments1.xml><?xml version="1.0" encoding="utf-8"?>
<comments xmlns="http://schemas.openxmlformats.org/spreadsheetml/2006/main">
  <authors>
    <author>Author</author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All images were taken randomly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Asterisk denotes non-random particle selection during imaging.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Asterisk denotes non-random particle selection during imaging.</t>
        </r>
      </text>
    </comment>
    <comment ref="I33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closer to 20nm</t>
        </r>
      </text>
    </comment>
    <comment ref="I86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closer to 15nm</t>
        </r>
      </text>
    </comment>
    <comment ref="I127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closer to 8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Asterisk denotes non-random particle selection during imaging.</t>
        </r>
      </text>
    </comment>
    <comment ref="I14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closer to 9</t>
        </r>
      </text>
    </comment>
    <comment ref="I65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closer to 10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Asterisk denotes non-random particle selection during imaging.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All images were taken randomly</t>
        </r>
      </text>
    </comment>
  </commentList>
</comments>
</file>

<file path=xl/sharedStrings.xml><?xml version="1.0" encoding="utf-8"?>
<sst xmlns="http://schemas.openxmlformats.org/spreadsheetml/2006/main" count="1699" uniqueCount="674">
  <si>
    <t>Fitted Data</t>
  </si>
  <si>
    <t>Log Normal Fit</t>
  </si>
  <si>
    <t>Statistics</t>
  </si>
  <si>
    <t>Computed Data</t>
  </si>
  <si>
    <t>Parameters</t>
  </si>
  <si>
    <t>Category</t>
  </si>
  <si>
    <t>C:H Ratio</t>
  </si>
  <si>
    <t>HHVv</t>
  </si>
  <si>
    <t>dp100</t>
  </si>
  <si>
    <t>dp100 CI</t>
  </si>
  <si>
    <t>DTEM</t>
  </si>
  <si>
    <t>DTEM CI</t>
  </si>
  <si>
    <t>sigma_g</t>
  </si>
  <si>
    <t>dm</t>
  </si>
  <si>
    <t>95% CI low</t>
  </si>
  <si>
    <t>95% CI high</t>
  </si>
  <si>
    <t>Number</t>
  </si>
  <si>
    <t>median da</t>
  </si>
  <si>
    <t>mean da</t>
  </si>
  <si>
    <t>std da</t>
  </si>
  <si>
    <t>95% Confidence</t>
  </si>
  <si>
    <t>min</t>
  </si>
  <si>
    <t>max</t>
  </si>
  <si>
    <t>median dp</t>
  </si>
  <si>
    <t>geomean dp</t>
  </si>
  <si>
    <t>mean dp</t>
  </si>
  <si>
    <t>std dp</t>
  </si>
  <si>
    <t>Dm</t>
  </si>
  <si>
    <t>Dm low</t>
  </si>
  <si>
    <t>Dm high</t>
  </si>
  <si>
    <t>CI</t>
  </si>
  <si>
    <t>rho eff 100</t>
  </si>
  <si>
    <t>rho low</t>
  </si>
  <si>
    <t>rho high</t>
  </si>
  <si>
    <t>geostd - from TEM</t>
  </si>
  <si>
    <t>Updated</t>
  </si>
  <si>
    <t>Dalpha</t>
  </si>
  <si>
    <t>Ka</t>
  </si>
  <si>
    <t>rho</t>
  </si>
  <si>
    <t>Uni Fit</t>
  </si>
  <si>
    <t>-</t>
  </si>
  <si>
    <t>L9 DW</t>
  </si>
  <si>
    <t>04-15-2019</t>
  </si>
  <si>
    <t>L9 Dry</t>
  </si>
  <si>
    <t>M9 DW</t>
  </si>
  <si>
    <t>07-04-2019</t>
  </si>
  <si>
    <t>M9 Dry</t>
  </si>
  <si>
    <t>H9 DW</t>
  </si>
  <si>
    <t>06-22-2019</t>
  </si>
  <si>
    <t>H9 Dry</t>
  </si>
  <si>
    <t>06-05-2019</t>
  </si>
  <si>
    <t>RU_KM1</t>
  </si>
  <si>
    <t>04-28-2019</t>
  </si>
  <si>
    <t>EC_AC</t>
  </si>
  <si>
    <t>BK_BR</t>
  </si>
  <si>
    <t>EC_A27</t>
  </si>
  <si>
    <t>07-15-2019</t>
  </si>
  <si>
    <t>All dry</t>
  </si>
  <si>
    <t>Image_ID</t>
  </si>
  <si>
    <t>Particle Area (nm^2)</t>
  </si>
  <si>
    <t>Particle Perimeter (nm)</t>
  </si>
  <si>
    <t>Particle Length (nm)</t>
  </si>
  <si>
    <t>Particle Width (nm)</t>
  </si>
  <si>
    <t>Particle aspect ratio</t>
  </si>
  <si>
    <t>Radius of Gyration (nm)</t>
  </si>
  <si>
    <t>Particle eq. da (nm)</t>
  </si>
  <si>
    <t>dp (nm) [simple PCF]</t>
  </si>
  <si>
    <t>dp (nm) [generalized PCF]</t>
  </si>
  <si>
    <t>Max resolution (nm)</t>
  </si>
  <si>
    <t>Isoperimetric Compactness</t>
  </si>
  <si>
    <t>Effective Density</t>
  </si>
  <si>
    <t>201805A_B7_001.TIF</t>
  </si>
  <si>
    <t>201805A_B7_002.TIF</t>
  </si>
  <si>
    <t>201805A_B7_003.TIF</t>
  </si>
  <si>
    <t>201805A_B7_004.TIF</t>
  </si>
  <si>
    <t>201805A_B7_005.TIF</t>
  </si>
  <si>
    <t>201805A_B7_006.TIF</t>
  </si>
  <si>
    <t>201805A_B7_008.TIF</t>
  </si>
  <si>
    <t>201805A_B7_009.TIF</t>
  </si>
  <si>
    <t>201805A_B7_010.TIF</t>
  </si>
  <si>
    <t>201805A_B7_011.TIF</t>
  </si>
  <si>
    <t>201805A_B7_012.TIF</t>
  </si>
  <si>
    <t>201805A_B7_013.TIF</t>
  </si>
  <si>
    <t>201805A_B7_014.TIF</t>
  </si>
  <si>
    <t>201805A_B7_015.TIF</t>
  </si>
  <si>
    <t>201805A_B7_017.TIF</t>
  </si>
  <si>
    <t>201805A_B7_018.TIF</t>
  </si>
  <si>
    <t>201805A_B7_019.TIF</t>
  </si>
  <si>
    <t>201805A_B7_020.TIF</t>
  </si>
  <si>
    <t>201805A_B7_021.TIF</t>
  </si>
  <si>
    <t>201805A_B7_022.TIF</t>
  </si>
  <si>
    <t>201805A_B7_023.TIF</t>
  </si>
  <si>
    <t>201805A_B7_024.TIF</t>
  </si>
  <si>
    <t>201805A_B7_025.TIF</t>
  </si>
  <si>
    <t>201805A_B7_026.TIF</t>
  </si>
  <si>
    <t>201805A_B7_027.TIF</t>
  </si>
  <si>
    <t>201805A_B7_028.TIF</t>
  </si>
  <si>
    <t>201805A_B7_029.TIF</t>
  </si>
  <si>
    <t>201805A_B7_030.TIF</t>
  </si>
  <si>
    <t>201805A_B7_031.TIF</t>
  </si>
  <si>
    <t>201805A_B7_032.TIF</t>
  </si>
  <si>
    <t>201805A_B7_033.TIF</t>
  </si>
  <si>
    <t>201805A_B7_034.TIF</t>
  </si>
  <si>
    <t>201805A_B7_035.TIF</t>
  </si>
  <si>
    <t>201805A_B7_036.TIF</t>
  </si>
  <si>
    <t>201805A_B7_037.TIF</t>
  </si>
  <si>
    <t>201805A_B7_038.TIF</t>
  </si>
  <si>
    <t>201805A_B7_039.TIF</t>
  </si>
  <si>
    <t>201805A_B7_040.TIF</t>
  </si>
  <si>
    <t>201805A_B7_041.TIF</t>
  </si>
  <si>
    <t>201805A_B7_042.TIF</t>
  </si>
  <si>
    <t>201805A_B7_043.TIF</t>
  </si>
  <si>
    <t>201805A_B7_044.TIF</t>
  </si>
  <si>
    <t>201805A_B7_045.TIF</t>
  </si>
  <si>
    <t>201805A_B7_046.TIF</t>
  </si>
  <si>
    <t>201805A_B7_047.TIF</t>
  </si>
  <si>
    <t>201805A_B7_048.TIF</t>
  </si>
  <si>
    <t>201805A_B7_049.TIF</t>
  </si>
  <si>
    <t>201805A_B7_050.TIF</t>
  </si>
  <si>
    <t>201805A_B7_051.TIF</t>
  </si>
  <si>
    <t>201805A_B7_052.TIF</t>
  </si>
  <si>
    <t>201805A_B7_053.TIF</t>
  </si>
  <si>
    <t>201805A_B7_054.TIF</t>
  </si>
  <si>
    <t>201805A_B7_055.TIF</t>
  </si>
  <si>
    <t>201805A-E6_002.TIF</t>
  </si>
  <si>
    <t>201805A-E6_003.TIF</t>
  </si>
  <si>
    <t>201805A-E6_004.TIF</t>
  </si>
  <si>
    <t>201805A-E6_005.TIF</t>
  </si>
  <si>
    <t>201805A-E6_006.TIF</t>
  </si>
  <si>
    <t>201805A-E6_007.TIF</t>
  </si>
  <si>
    <t>201805A-E6_008.TIF</t>
  </si>
  <si>
    <t>201805A-E6_009.TIF</t>
  </si>
  <si>
    <t>201805A-E6_010.TIF</t>
  </si>
  <si>
    <t>201805A-E6_011.TIF</t>
  </si>
  <si>
    <t>201805A-E6_012.TIF</t>
  </si>
  <si>
    <t>201805A-E6_013.TIF</t>
  </si>
  <si>
    <t>201805A-E6_014.TIF</t>
  </si>
  <si>
    <t>201805A-E6_015.TIF</t>
  </si>
  <si>
    <t>201805A-E6_016.TIF</t>
  </si>
  <si>
    <t>201805A-E6_017.TIF</t>
  </si>
  <si>
    <t>201805A-E6_018.TIF</t>
  </si>
  <si>
    <t>201805A-E6_019.TIF</t>
  </si>
  <si>
    <t>201805A-E6_020.TIF</t>
  </si>
  <si>
    <t>201805A-E6_021.TIF</t>
  </si>
  <si>
    <t>201805A-E6_022.TIF</t>
  </si>
  <si>
    <t>201805A-E6_023.TIF</t>
  </si>
  <si>
    <t>201805A-E6_024.TIF</t>
  </si>
  <si>
    <t>201805A-E6_025.TIF</t>
  </si>
  <si>
    <t>201805A-E6_026.TIF</t>
  </si>
  <si>
    <t>201805A-E6_027.TIF</t>
  </si>
  <si>
    <t>201805A-E6_028.TIF</t>
  </si>
  <si>
    <t>201805A-E6_029.TIF</t>
  </si>
  <si>
    <t>201805A-E6_030.TIF</t>
  </si>
  <si>
    <t>201805A-E6_031.TIF</t>
  </si>
  <si>
    <t>201805A-E6_032.TIF</t>
  </si>
  <si>
    <t>201805A-E6_033.TIF</t>
  </si>
  <si>
    <t>201805A-E6_034.TIF</t>
  </si>
  <si>
    <t>201805A-E6_035.TIF</t>
  </si>
  <si>
    <t>201805A-E6_036.TIF</t>
  </si>
  <si>
    <t>201805A-E6_037.TIF</t>
  </si>
  <si>
    <t>201805A-E6_038.TIF</t>
  </si>
  <si>
    <t>201805A-E6_039.TIF</t>
  </si>
  <si>
    <t>201805A-E6_040.TIF</t>
  </si>
  <si>
    <t>201805A-E6_041.TIF</t>
  </si>
  <si>
    <t>201805A-E6_042.TIF</t>
  </si>
  <si>
    <t>201805A-E6_043.TIF</t>
  </si>
  <si>
    <t>201805A-E6_044.TIF</t>
  </si>
  <si>
    <t>201805A-E6_045.TIF</t>
  </si>
  <si>
    <t>201805A-E6_046.TIF</t>
  </si>
  <si>
    <t>201805A-E6_047.TIF</t>
  </si>
  <si>
    <t>201805A-E6_048.TIF</t>
  </si>
  <si>
    <t>201805A-E6_049.TIF</t>
  </si>
  <si>
    <t>201805A-E6_050.TIF</t>
  </si>
  <si>
    <t>201805A-E6_051.TIF</t>
  </si>
  <si>
    <t>201805A-E6_052.TIF</t>
  </si>
  <si>
    <t>201805A-E6_053.TIF</t>
  </si>
  <si>
    <t>201805A-E6_054.TIF</t>
  </si>
  <si>
    <t>201805A-E6_055.TIF</t>
  </si>
  <si>
    <t>201805A-E6_056.TIF</t>
  </si>
  <si>
    <t>201805A-E6_057.TIF</t>
  </si>
  <si>
    <t>201805A-E6_058.TIF</t>
  </si>
  <si>
    <t>201805A-E6_059.TIF</t>
  </si>
  <si>
    <t>201805A-E6_060.TIF</t>
  </si>
  <si>
    <t>201805A-E6_061.TIF</t>
  </si>
  <si>
    <t>201805A-E6_062.TIF</t>
  </si>
  <si>
    <t>201805A-E6_063.TIF</t>
  </si>
  <si>
    <t>201805A-E6_064.TIF</t>
  </si>
  <si>
    <t>201805A-E6_065.TIF</t>
  </si>
  <si>
    <t>201805A-E6_066.TIF</t>
  </si>
  <si>
    <t>201805A-E6_067.TIF</t>
  </si>
  <si>
    <t>201805A-E6_068.TIF</t>
  </si>
  <si>
    <t>201805A-E6_069.TIF</t>
  </si>
  <si>
    <t>201805A-E6_070.TIF</t>
  </si>
  <si>
    <t>201805A-E6_071.TIF</t>
  </si>
  <si>
    <t>201805A-E6_072.TIF</t>
  </si>
  <si>
    <t>201805A-E6_073.TIF</t>
  </si>
  <si>
    <t>201805A-E6_074.TIF</t>
  </si>
  <si>
    <t>201805A-E6_075.TIF</t>
  </si>
  <si>
    <t>201805A-E6_076.TIF</t>
  </si>
  <si>
    <t>201805A-E6_077.TIF</t>
  </si>
  <si>
    <t>201805A-E6_078.TIF</t>
  </si>
  <si>
    <t>201805A-E6_079.TIF</t>
  </si>
  <si>
    <t>201805A-E6_080.TIF</t>
  </si>
  <si>
    <t>201805A-E6_081.TIF</t>
  </si>
  <si>
    <t>201805A-E6_082.TIF</t>
  </si>
  <si>
    <t>201805A-E6_083.TIF</t>
  </si>
  <si>
    <t>201805A-E6_084.TIF</t>
  </si>
  <si>
    <t>201805A-E6_085.TIF</t>
  </si>
  <si>
    <t>201805A-E6_086.TIF</t>
  </si>
  <si>
    <t>201805A-E6_087.TIF</t>
  </si>
  <si>
    <t>201805A-E6_088.TIF</t>
  </si>
  <si>
    <t>201805A-E6_089.TIF</t>
  </si>
  <si>
    <t>201805A-E6_090.TIF</t>
  </si>
  <si>
    <t>* 201805A-E6_091.TIF</t>
  </si>
  <si>
    <t>* 201805A-E6_092.TIF</t>
  </si>
  <si>
    <t>* 201805A-E6_093.TIF</t>
  </si>
  <si>
    <t>* 201805A-E6_094.TIF</t>
  </si>
  <si>
    <t>* 201805A-E6_095.TIF</t>
  </si>
  <si>
    <t>* 201805A-E6_096.TIF</t>
  </si>
  <si>
    <t>* 201805A-E6_097.TIF</t>
  </si>
  <si>
    <t>* 201805A-E6_098.TIF</t>
  </si>
  <si>
    <t>Isometric Compactness (Q)</t>
  </si>
  <si>
    <t xml:space="preserve">Average dp from manual </t>
  </si>
  <si>
    <t>New dp</t>
  </si>
  <si>
    <t>201805A_A6_001.TIF</t>
  </si>
  <si>
    <t>201805A_A6_002.TIF</t>
  </si>
  <si>
    <t>201805A_A6_003.TIF</t>
  </si>
  <si>
    <t>201805A_A6_004.TIF</t>
  </si>
  <si>
    <t>201805A_A6_005.TIF</t>
  </si>
  <si>
    <t>201805A_A6_006.TIF</t>
  </si>
  <si>
    <t>201805A_A6_007.TIF</t>
  </si>
  <si>
    <t>201805A_A6_008.TIF</t>
  </si>
  <si>
    <t>201805A_A6_009.TIF</t>
  </si>
  <si>
    <t>201805A_A6_010.TIF</t>
  </si>
  <si>
    <t>201805A_A6_011.TIF</t>
  </si>
  <si>
    <t>201805A_A6_012.TIF</t>
  </si>
  <si>
    <t>201805A_A6_013.TIF</t>
  </si>
  <si>
    <t>201805A_A6_014.TIF</t>
  </si>
  <si>
    <t>201805A_A6_015.TIF</t>
  </si>
  <si>
    <t>201805A_A6_016.TIF</t>
  </si>
  <si>
    <t>Manual result may be smaller than this in reality but primary particles are extremely difficult to discern.</t>
  </si>
  <si>
    <t>201805A_A6_017.TIF</t>
  </si>
  <si>
    <t>201805A_A6_018.TIF</t>
  </si>
  <si>
    <t>201805A_A6_019.TIF</t>
  </si>
  <si>
    <t>201805A_A6_020.TIF</t>
  </si>
  <si>
    <t>201805A_A6_021.TIF</t>
  </si>
  <si>
    <t>201805A_A6_022.TIF</t>
  </si>
  <si>
    <t>201805A_A6_023.TIF</t>
  </si>
  <si>
    <t>201805A_A6_024.TIF</t>
  </si>
  <si>
    <t>201805A_A6_025.TIF</t>
  </si>
  <si>
    <t>201805A_A6_026.TIF</t>
  </si>
  <si>
    <t>201805A_A6_027.TIF</t>
  </si>
  <si>
    <t>201805A_A6_028.TIF</t>
  </si>
  <si>
    <t>201805A_A6_029.TIF</t>
  </si>
  <si>
    <t>201805A_A6_031.TIF</t>
  </si>
  <si>
    <t>201805A_A6_032.TIF</t>
  </si>
  <si>
    <t>201805A_A6_033.TIF</t>
  </si>
  <si>
    <t>201805A_A6_034.TIF</t>
  </si>
  <si>
    <t>201805A_A6_035.TIF</t>
  </si>
  <si>
    <t>201805A_A6_036.TIF</t>
  </si>
  <si>
    <t>201805A_A6_037.TIF</t>
  </si>
  <si>
    <t>201805A_A6_038.TIF</t>
  </si>
  <si>
    <t>201805A_A6_039.TIF</t>
  </si>
  <si>
    <t>201805A_A6_040.TIF</t>
  </si>
  <si>
    <t>201805A_A6_041.TIF</t>
  </si>
  <si>
    <t>201805A_A6_042.TIF</t>
  </si>
  <si>
    <t>201805A_A6_043.TIF</t>
  </si>
  <si>
    <t>201805A_A6_044.TIF</t>
  </si>
  <si>
    <t>201805A_A6_045.TIF</t>
  </si>
  <si>
    <t>201805A_A6_046.TIF</t>
  </si>
  <si>
    <t>201805A_A6_047.TIF</t>
  </si>
  <si>
    <t>201805A_A6_048.TIF</t>
  </si>
  <si>
    <t>201805A_A6_049.TIF</t>
  </si>
  <si>
    <t>201805A_A6_050.TIF</t>
  </si>
  <si>
    <t>201805A_A6_051.TIF</t>
  </si>
  <si>
    <t>201805A_A6_052.TIF</t>
  </si>
  <si>
    <t>201805A_A6_053.TIF</t>
  </si>
  <si>
    <t>201805A_A6_054.TIF</t>
  </si>
  <si>
    <t>201805A_A6_055.TIF</t>
  </si>
  <si>
    <t>201805A_A6_056.TIF</t>
  </si>
  <si>
    <t>201805A_A6_057.TIF</t>
  </si>
  <si>
    <t>201805A_A6_058.TIF</t>
  </si>
  <si>
    <t>201805A_A6_059.TIF</t>
  </si>
  <si>
    <t>201805A_A6_060.TIF</t>
  </si>
  <si>
    <t>201805A_A6_061.TIF</t>
  </si>
  <si>
    <t>201805A_A6_062.TIF</t>
  </si>
  <si>
    <t>201805A_A6_064*.TIF</t>
  </si>
  <si>
    <t>201805A_A6_065*.TIF</t>
  </si>
  <si>
    <t>201805A_A6_066*.TIF</t>
  </si>
  <si>
    <t>201805A_A6_067*.TIF</t>
  </si>
  <si>
    <t>201805A_A6_069*.TIF</t>
  </si>
  <si>
    <t>201805A_A6_070*.TIF</t>
  </si>
  <si>
    <t>201805A_A6_071*.TIF</t>
  </si>
  <si>
    <t>201805A_A6_072*.TIF</t>
  </si>
  <si>
    <t>201805A_A6_073*.TIF</t>
  </si>
  <si>
    <t>201805A_A6_074*.TIF</t>
  </si>
  <si>
    <t>201805A_B6_001.TIF</t>
  </si>
  <si>
    <t>201805A_B6_003.TIF</t>
  </si>
  <si>
    <t>201805A_B6_004.TIF</t>
  </si>
  <si>
    <t>201805A_B6_005.TIF</t>
  </si>
  <si>
    <t>201805A_B6_006.TIF</t>
  </si>
  <si>
    <t>201805A_B6_007.TIF</t>
  </si>
  <si>
    <t>201805A_B6_008.TIF</t>
  </si>
  <si>
    <t>201805A_B6_009.TIF</t>
  </si>
  <si>
    <t>201805A_B6_010.TIF</t>
  </si>
  <si>
    <t>201805A_B6_011.TIF</t>
  </si>
  <si>
    <t>Primary particles indistinguishable</t>
  </si>
  <si>
    <t>201805A_B6_012.TIF</t>
  </si>
  <si>
    <t>201805A_B6_013.TIF</t>
  </si>
  <si>
    <t>201805A_B6_014.TIF</t>
  </si>
  <si>
    <t>201805A_B6_015.TIF</t>
  </si>
  <si>
    <t>201805A_B6_016.TIF</t>
  </si>
  <si>
    <t>201805A_B6_017.TIF</t>
  </si>
  <si>
    <t>201805A_B6_018.TIF</t>
  </si>
  <si>
    <t>201805A_B6_020.TIF</t>
  </si>
  <si>
    <t>201805A_B6_021.TIF</t>
  </si>
  <si>
    <t>201805A_B6_022.TIF</t>
  </si>
  <si>
    <t>201805A_B6_023.TIF</t>
  </si>
  <si>
    <t>201805A_B6_024.TIF</t>
  </si>
  <si>
    <t>201805A_B6_025.TIF</t>
  </si>
  <si>
    <t>201805A_B6_026.TIF</t>
  </si>
  <si>
    <t>201805A_B6_027.TIF</t>
  </si>
  <si>
    <t>201805A_B6_028.TIF</t>
  </si>
  <si>
    <t>201805A_B6_029.TIF</t>
  </si>
  <si>
    <t>201805A_B6_030.TIF</t>
  </si>
  <si>
    <t>201805A_B6_031.TIF</t>
  </si>
  <si>
    <t>201805A_B6_032.TIF</t>
  </si>
  <si>
    <t>201805A_B6_033.TIF</t>
  </si>
  <si>
    <t>201805A_B6_034.TIF</t>
  </si>
  <si>
    <t>201805A_B6_035.TIF</t>
  </si>
  <si>
    <t>201805A_B6_036.TIF</t>
  </si>
  <si>
    <t>201805A_B6_037.TIF</t>
  </si>
  <si>
    <t>201805A_B6_038.TIF</t>
  </si>
  <si>
    <t>201805A_B6_039.TIF</t>
  </si>
  <si>
    <t>201805A_B6_040.TIF</t>
  </si>
  <si>
    <t>201805A_B6_041.TIF</t>
  </si>
  <si>
    <t>201805A_B6_042.TIF</t>
  </si>
  <si>
    <t>201805A_B6_043.TIF</t>
  </si>
  <si>
    <t>201805A_B6_044.TIF</t>
  </si>
  <si>
    <t>201805A_B6_045.TIF</t>
  </si>
  <si>
    <t>201805A_B6_046.TIF</t>
  </si>
  <si>
    <t>201805A_B6_047.TIF</t>
  </si>
  <si>
    <t>201805A_B6_048.TIF</t>
  </si>
  <si>
    <t>201805A_B6_049.TIF</t>
  </si>
  <si>
    <t>201805A_B6_050.TIF</t>
  </si>
  <si>
    <t>201805A_B6_051.TIF</t>
  </si>
  <si>
    <t>201805A_B6_052.TIF</t>
  </si>
  <si>
    <t>201805A_B6_053.TIF</t>
  </si>
  <si>
    <t>201805A_B6_054.TIF</t>
  </si>
  <si>
    <t>201805A_B6_055.TIF</t>
  </si>
  <si>
    <t>201805A_B6_056.TIF</t>
  </si>
  <si>
    <t>201805A_B6_057.TIF</t>
  </si>
  <si>
    <t>201805A_B6_058.TIF</t>
  </si>
  <si>
    <t>201805A_B6_059.TIF</t>
  </si>
  <si>
    <t>201805A_B6_060*.TIF</t>
  </si>
  <si>
    <t>201805A_B6_062*.TIF</t>
  </si>
  <si>
    <t>201805A_B6_063*.TIF</t>
  </si>
  <si>
    <t>201805A_B6_064*.TIF</t>
  </si>
  <si>
    <t>201805A_B6_065*.TIF</t>
  </si>
  <si>
    <t>201805A_B6_066*.TIF</t>
  </si>
  <si>
    <t>201805A_B6_067*.TIF</t>
  </si>
  <si>
    <t>201805A_B6_068*.TIF</t>
  </si>
  <si>
    <t>201805A_B6_069*.TIF</t>
  </si>
  <si>
    <t>201805A_C6_001.TIF</t>
  </si>
  <si>
    <t>201805A_C6_002.TIF</t>
  </si>
  <si>
    <t>201805A_C6_003.TIF</t>
  </si>
  <si>
    <t>201805A_C6_004.TIF</t>
  </si>
  <si>
    <t>201805A_C6_005.TIF</t>
  </si>
  <si>
    <t>201805A_C6_006.TIF</t>
  </si>
  <si>
    <t>201805A_C6_007.TIF</t>
  </si>
  <si>
    <t>201805A_C6_008.TIF</t>
  </si>
  <si>
    <t>201805A_C6_009.TIF</t>
  </si>
  <si>
    <t>201805A_C6_010.TIF</t>
  </si>
  <si>
    <t>201805A_C6_011.TIF</t>
  </si>
  <si>
    <t>201805A_C6_012.TIF</t>
  </si>
  <si>
    <t>201805A_C6_013.TIF</t>
  </si>
  <si>
    <t>201805A_C6_014.TIF</t>
  </si>
  <si>
    <t>201805A_C6_015.TIF</t>
  </si>
  <si>
    <t>201805A_C6_016.TIF</t>
  </si>
  <si>
    <t>201805A_C6_017.TIF</t>
  </si>
  <si>
    <t>201805A_C6_018.TIF</t>
  </si>
  <si>
    <t>201805A_C6_020.TIF</t>
  </si>
  <si>
    <t>201805A_C6_021.TIF</t>
  </si>
  <si>
    <t>201805A_C6_022.TIF</t>
  </si>
  <si>
    <t>201805A_C6_024.TIF</t>
  </si>
  <si>
    <t>201805A_C6_025.TIF</t>
  </si>
  <si>
    <t>201805A_C6_026.TIF</t>
  </si>
  <si>
    <t>201805A_C6_028.TIF</t>
  </si>
  <si>
    <t>201805A_C6_029.TIF</t>
  </si>
  <si>
    <t>201805A_C6_031.TIF</t>
  </si>
  <si>
    <t>201805A_C6_033.TIF</t>
  </si>
  <si>
    <t>201805A_C6_034.TIF</t>
  </si>
  <si>
    <t>201805A_C6_035.TIF</t>
  </si>
  <si>
    <t>201805A_C6_036.TIF</t>
  </si>
  <si>
    <t>201805A_C6_037.TIF</t>
  </si>
  <si>
    <t>201805A_C6_038.TIF</t>
  </si>
  <si>
    <t>201805A_C6_039.TIF</t>
  </si>
  <si>
    <t>201805A_C6_040.TIF</t>
  </si>
  <si>
    <t>201805A_C6_041.TIF</t>
  </si>
  <si>
    <t>201805A_C6_042.TIF</t>
  </si>
  <si>
    <t>201805A_C6_043.TIF</t>
  </si>
  <si>
    <t>201805A_C6_044.TIF</t>
  </si>
  <si>
    <t>201805A_C6_047.TIF</t>
  </si>
  <si>
    <t>201805A_D6_001.TIF</t>
  </si>
  <si>
    <t>201805A_D6_001e.tif</t>
  </si>
  <si>
    <t>201805A_D6_002.TIF</t>
  </si>
  <si>
    <t>201805A_D6_003.TIF</t>
  </si>
  <si>
    <t>201805A_D6_004.TIF</t>
  </si>
  <si>
    <t>201805A_D6_004e.tif</t>
  </si>
  <si>
    <t>201805A_D6_005e.tif</t>
  </si>
  <si>
    <t>201805A_D6_006.TIF</t>
  </si>
  <si>
    <t>201805A_D6_007.TIF</t>
  </si>
  <si>
    <t>201805A_D6_008.TIF</t>
  </si>
  <si>
    <t>201805A_D6_009.TIF</t>
  </si>
  <si>
    <t>201805A_D6_010.TIF</t>
  </si>
  <si>
    <t>201805A_D6_011.TIF</t>
  </si>
  <si>
    <t>201805A_D6_012.TIF</t>
  </si>
  <si>
    <t>201805A_D6_013.TIF</t>
  </si>
  <si>
    <t>201805A_D6_014.TIF</t>
  </si>
  <si>
    <t>201805A_D6_015.TIF</t>
  </si>
  <si>
    <t>201805A_D6_016.TIF</t>
  </si>
  <si>
    <t>201805A_D6_017.TIF</t>
  </si>
  <si>
    <t>201805A_D6_018.TIF</t>
  </si>
  <si>
    <t>201805A_D6_019.TIF</t>
  </si>
  <si>
    <t>201805A_D6_020.TIF</t>
  </si>
  <si>
    <t>201805A_D6_020e.tif</t>
  </si>
  <si>
    <t>201805A_D6_021.TIF</t>
  </si>
  <si>
    <t>201805A_D6_022.TIF</t>
  </si>
  <si>
    <t>201805A_D6_023.TIF</t>
  </si>
  <si>
    <t>201805A_D6_024.TIF</t>
  </si>
  <si>
    <t>201805A_D6_025.TIF</t>
  </si>
  <si>
    <t>201805A_D6_026.TIF</t>
  </si>
  <si>
    <t>201805A_D6_027.TIF</t>
  </si>
  <si>
    <t>201805A_D6_028.TIF</t>
  </si>
  <si>
    <t>201805A_D6_029.TIF</t>
  </si>
  <si>
    <t>201805A_D6_030.TIF</t>
  </si>
  <si>
    <t>201805A_D6_031.TIF</t>
  </si>
  <si>
    <t>201805A_D6_032.TIF</t>
  </si>
  <si>
    <t>201805A_D6_033.TIF</t>
  </si>
  <si>
    <t>201805A_D6_035.TIF</t>
  </si>
  <si>
    <t>201805A_D6_036.TIF</t>
  </si>
  <si>
    <t>201805A_D6_037.TIF</t>
  </si>
  <si>
    <t>201805A_D6_038.TIF</t>
  </si>
  <si>
    <t>201805A_D6_040.TIF</t>
  </si>
  <si>
    <t>201805A_D6_041.TIF</t>
  </si>
  <si>
    <t>201805A_D6_042.TIF</t>
  </si>
  <si>
    <t>201805A_D6_043.TIF</t>
  </si>
  <si>
    <t>201805A_D6_044.TIF</t>
  </si>
  <si>
    <t>201805A_D6_045.TIF</t>
  </si>
  <si>
    <t>201805A_D6_046.TIF</t>
  </si>
  <si>
    <t>201805A_D6_047.TIF</t>
  </si>
  <si>
    <t>201805A_D6_048.TIF</t>
  </si>
  <si>
    <t>201805A_D6_049.TIF</t>
  </si>
  <si>
    <t>201805A_D6_050.TIF</t>
  </si>
  <si>
    <t>201805A_D6_051.TIF</t>
  </si>
  <si>
    <t>201805A_D6_052.TIF</t>
  </si>
  <si>
    <t>201805A_D6_052e.tif</t>
  </si>
  <si>
    <t>201805A_D6_053.TIF</t>
  </si>
  <si>
    <t>201805A_D6_053e.tif</t>
  </si>
  <si>
    <t>201805A_D6_054.TIF</t>
  </si>
  <si>
    <t>201805A_D6_055.TIF</t>
  </si>
  <si>
    <t>201805A_D6_056.TIF</t>
  </si>
  <si>
    <t>201805A_D6_057.TIF</t>
  </si>
  <si>
    <t>201805A_D6_059.TIF</t>
  </si>
  <si>
    <t>201805A_D6_060.TIF</t>
  </si>
  <si>
    <t>* 201805A_D6_061.TIF</t>
  </si>
  <si>
    <t>* 201805A_D6_063.TIF</t>
  </si>
  <si>
    <t>* 201805A_D6_064.TIF</t>
  </si>
  <si>
    <t>* 201805A_D6_065.TIF</t>
  </si>
  <si>
    <t>* 201805A_D6_066.TIF</t>
  </si>
  <si>
    <t>* 201805A_D6_067.TIF</t>
  </si>
  <si>
    <t>* 201805A_D6_072.TIF</t>
  </si>
  <si>
    <t>* 201805A_D6_073.TIF</t>
  </si>
  <si>
    <t>* 201805A_D6_074.TIF</t>
  </si>
  <si>
    <t>* 201805A_D6_075.TIF</t>
  </si>
  <si>
    <t>* 201805A_D6_076.TIF</t>
  </si>
  <si>
    <t>20180526B_C9_001.TIF</t>
  </si>
  <si>
    <t>20180526B_C9_002.TIF</t>
  </si>
  <si>
    <t>20180526B_C9_002e.tif</t>
  </si>
  <si>
    <t>20180526B_C9_003.TIF</t>
  </si>
  <si>
    <t>20180526B_C9_004.TIF</t>
  </si>
  <si>
    <t>20180526B_C9_005.TIF</t>
  </si>
  <si>
    <t>20180526B_C9_006.TIF</t>
  </si>
  <si>
    <t>20180526B_C9_007.TIF</t>
  </si>
  <si>
    <t>20180526B_C9_008.TIF</t>
  </si>
  <si>
    <t>20180526B_C9_009.TIF</t>
  </si>
  <si>
    <t>20180526B_C9_010.TIF</t>
  </si>
  <si>
    <t>20180526B_C9_011.TIF</t>
  </si>
  <si>
    <t>20180526B_C9_012.TIF</t>
  </si>
  <si>
    <t>20180526B_C9_013.TIF</t>
  </si>
  <si>
    <t>20180526B_C9_014.TIF</t>
  </si>
  <si>
    <t>20180526B_C9_015.TIF</t>
  </si>
  <si>
    <t>20180526B_C9_016.TIF</t>
  </si>
  <si>
    <t>20180526B_C9_017.TIF</t>
  </si>
  <si>
    <t>20180526B_C9_018.TIF</t>
  </si>
  <si>
    <t>20180526B_C9_019.TIF</t>
  </si>
  <si>
    <t>20180526B_C9_020.TIF</t>
  </si>
  <si>
    <t>20180526B_C9_021.TIF</t>
  </si>
  <si>
    <t>20180526B_C9_022.TIF</t>
  </si>
  <si>
    <t>20180526B_C9_023.TIF</t>
  </si>
  <si>
    <t>20180526B_C9_024.TIF</t>
  </si>
  <si>
    <t>20180526B_C9_025.TIF</t>
  </si>
  <si>
    <t>20180526B_C9_026.TIF</t>
  </si>
  <si>
    <t>20180526B_C9_027.TIF</t>
  </si>
  <si>
    <t>20180526B_C9_028.TIF</t>
  </si>
  <si>
    <t>20180526B_C9_029.TIF</t>
  </si>
  <si>
    <t>20180526B_C9_030.TIF</t>
  </si>
  <si>
    <t>20180526B_C9_031.TIF</t>
  </si>
  <si>
    <t>20180526B_C9_032.TIF</t>
  </si>
  <si>
    <t>20180526B_C9_033.TIF</t>
  </si>
  <si>
    <t>20180526B_C9_035.TIF</t>
  </si>
  <si>
    <t>20180526B_C9_036.TIF</t>
  </si>
  <si>
    <t>20180526B_C9_037.TIF</t>
  </si>
  <si>
    <t>20180526B_C9_039.TIF</t>
  </si>
  <si>
    <t>20180526B_C9_040.TIF</t>
  </si>
  <si>
    <t>20180526B_C9_041.TIF</t>
  </si>
  <si>
    <t>20180526B_C9_042.TIF</t>
  </si>
  <si>
    <t>20180526B_C9_043.TIF</t>
  </si>
  <si>
    <t>20180526B_C9_044.TIF</t>
  </si>
  <si>
    <t>20180526B_C9_045.TIF</t>
  </si>
  <si>
    <t>20180526B_C9_047.TIF</t>
  </si>
  <si>
    <t>20180526B_C9_048.TIF</t>
  </si>
  <si>
    <t>20180526B_C9_049.TIF</t>
  </si>
  <si>
    <t>20180526B_C9_050.TIF</t>
  </si>
  <si>
    <t>* 20180526B_C9_051.TIF</t>
  </si>
  <si>
    <t>20180529_A9_001.TIF</t>
  </si>
  <si>
    <t>20180529_A9_002.TIF</t>
  </si>
  <si>
    <t>20180529_A9_003.TIF</t>
  </si>
  <si>
    <t>20180529_A9_004.TIF</t>
  </si>
  <si>
    <t>20180529_A9_005.TIF</t>
  </si>
  <si>
    <t>20180529_A9_006.TIF</t>
  </si>
  <si>
    <t>20180529_A9_009.TIF</t>
  </si>
  <si>
    <t>20180529_A9_010.TIF</t>
  </si>
  <si>
    <t>20180529_A9_011.TIF</t>
  </si>
  <si>
    <t>20180529_A9_012.TIF</t>
  </si>
  <si>
    <t>20180529_A9_013.TIF</t>
  </si>
  <si>
    <t>20180529_A9_014.TIF</t>
  </si>
  <si>
    <t>20180529_A9_015.TIF</t>
  </si>
  <si>
    <t>20180529_A9_017.TIF</t>
  </si>
  <si>
    <t>20180529_A9_019.TIF</t>
  </si>
  <si>
    <t>20180529_A9_021.TIF</t>
  </si>
  <si>
    <t>20180529_A9_022.TIF</t>
  </si>
  <si>
    <t>20180529_A9_023.TIF</t>
  </si>
  <si>
    <t>20180529_A9_024.TIF</t>
  </si>
  <si>
    <t>20180529_A9_025.TIF</t>
  </si>
  <si>
    <t>20180529_A9_026.TIF</t>
  </si>
  <si>
    <t>20180529_A9_027.TIF</t>
  </si>
  <si>
    <t>20180529_A9_028.TIF</t>
  </si>
  <si>
    <t>20180529_A9_029.TIF</t>
  </si>
  <si>
    <t>20180529_A9_030.TIF</t>
  </si>
  <si>
    <t>20180529_A9_031.TIF</t>
  </si>
  <si>
    <t>20180529_A9_032.TIF</t>
  </si>
  <si>
    <t>20180529_A9_033.TIF</t>
  </si>
  <si>
    <t>20180529_A9_034.TIF</t>
  </si>
  <si>
    <t>20180529_A9_035.TIF</t>
  </si>
  <si>
    <t>20180529_A9_036.TIF</t>
  </si>
  <si>
    <t>20180529_A9_038.TIF</t>
  </si>
  <si>
    <t>20180529_A9_039.TIF</t>
  </si>
  <si>
    <t>20180529_A9_040.TIF</t>
  </si>
  <si>
    <t>20180529_A9_041.TIF</t>
  </si>
  <si>
    <t>20180529_A9_042.TIF</t>
  </si>
  <si>
    <t>20180529_A9_043.TIF</t>
  </si>
  <si>
    <t>20180529_A9_044.TIF</t>
  </si>
  <si>
    <t>20180529_A9_045.TIF</t>
  </si>
  <si>
    <t>20180529_A9_046.TIF</t>
  </si>
  <si>
    <t>20180529_A9_047.TIF</t>
  </si>
  <si>
    <t>20180529_A9_048.TIF</t>
  </si>
  <si>
    <t>20180529_A9_049.TIF</t>
  </si>
  <si>
    <t>20180529_A9_050.TIF</t>
  </si>
  <si>
    <t>20180529_A9_051.TIF</t>
  </si>
  <si>
    <t>20180529_A9_052.TIF</t>
  </si>
  <si>
    <t>20180529_A9_053.TIF</t>
  </si>
  <si>
    <t>20180529_A9_054.TIF</t>
  </si>
  <si>
    <t>20180529_A9_055.TIF</t>
  </si>
  <si>
    <t>20180529_A9_056.TIF</t>
  </si>
  <si>
    <t>20180529_A9_058.TIF</t>
  </si>
  <si>
    <t>20180529_A9_059.TIF</t>
  </si>
  <si>
    <t>* 20180529_A9_060.TIF</t>
  </si>
  <si>
    <t>* 20180529_A9_061.TIF</t>
  </si>
  <si>
    <t>* 20180529_A9_062.TIF</t>
  </si>
  <si>
    <t>* 20180529_A9_063.TIF</t>
  </si>
  <si>
    <t>* 20180529_A9_064.TIF</t>
  </si>
  <si>
    <t>* 20180529_A9_065.TIF</t>
  </si>
  <si>
    <t>* 20180529_A9_066.TIF</t>
  </si>
  <si>
    <t>* 20180529_A9_067.TIF</t>
  </si>
  <si>
    <t>* 20180529_A9_068.TIF</t>
  </si>
  <si>
    <t>* 20180529_A9_069.TIF</t>
  </si>
  <si>
    <t>201826B-E9_002.TIF</t>
  </si>
  <si>
    <t>201826B-E9_003.TIF</t>
  </si>
  <si>
    <t>201826B-E9_004.TIF</t>
  </si>
  <si>
    <t>201826B-E9_005.TIF</t>
  </si>
  <si>
    <t>201826B-E9_006.TIF</t>
  </si>
  <si>
    <t>201826B-E9_007.TIF</t>
  </si>
  <si>
    <t>201826B-E9_008.TIF</t>
  </si>
  <si>
    <t>201826B-E9_009.TIF</t>
  </si>
  <si>
    <t>201826B-E9_010.TIF</t>
  </si>
  <si>
    <t>201826B-E9_011.TIF</t>
  </si>
  <si>
    <t>201826B-E9_012.TIF</t>
  </si>
  <si>
    <t>201826B-E9_013.TIF</t>
  </si>
  <si>
    <t>201826B-E9_014.TIF</t>
  </si>
  <si>
    <t>201826B-E9_015.TIF</t>
  </si>
  <si>
    <t>201826B-E9_017.TIF</t>
  </si>
  <si>
    <t>201826B-E9_018.TIF</t>
  </si>
  <si>
    <t>201826B-E9_019.TIF</t>
  </si>
  <si>
    <t>201826B-E9_020.TIF</t>
  </si>
  <si>
    <t>201826B-E9_021.TIF</t>
  </si>
  <si>
    <t>201826B-E9_022.TIF</t>
  </si>
  <si>
    <t>201826B-E9_023.TIF</t>
  </si>
  <si>
    <t>201826B-E9_024.TIF</t>
  </si>
  <si>
    <t>201826B-E9_025.TIF</t>
  </si>
  <si>
    <t>201826B-E9_026.TIF</t>
  </si>
  <si>
    <t>201826B-E9_027.TIF</t>
  </si>
  <si>
    <t>201826B-E9_028.TIF</t>
  </si>
  <si>
    <t>201826B-E9_029.TIF</t>
  </si>
  <si>
    <t>201826B-E9_030.TIF</t>
  </si>
  <si>
    <t>201826B-E9_031.TIF</t>
  </si>
  <si>
    <t>201826B-E9_032.TIF</t>
  </si>
  <si>
    <t>201826B-E9_033.TIF</t>
  </si>
  <si>
    <t>201826B-E9_034.TIF</t>
  </si>
  <si>
    <t>201826B-E9_035.TIF</t>
  </si>
  <si>
    <t>201826B-E9_036.TIF</t>
  </si>
  <si>
    <t>201826B-E9_037.TIF</t>
  </si>
  <si>
    <t>201826B-E9_038.TIF</t>
  </si>
  <si>
    <t>201826B-E9_039.TIF</t>
  </si>
  <si>
    <t>201826B-E9_040.TIF</t>
  </si>
  <si>
    <t>201826B-E9_041.TIF</t>
  </si>
  <si>
    <t>201826B-E9_042.TIF</t>
  </si>
  <si>
    <t>201826B-E9_043.TIF</t>
  </si>
  <si>
    <t>Effective density</t>
  </si>
  <si>
    <t>EC_A2_A4_001e.tif</t>
  </si>
  <si>
    <t>EC_A2_A4_003e.tif</t>
  </si>
  <si>
    <t>EC_A2_A4_002e.tif</t>
  </si>
  <si>
    <t>EC_A2_A4_004e.tif</t>
  </si>
  <si>
    <t>EC_A2_A4_005e.tif</t>
  </si>
  <si>
    <t>EC_A2_A4_007e.tif</t>
  </si>
  <si>
    <t>EC_A2_A4_008e.tif</t>
  </si>
  <si>
    <t>EC_A2_A4_009e.tif</t>
  </si>
  <si>
    <t>EC_A2_A4_010e.tif</t>
  </si>
  <si>
    <t>EC_A2_A4_011e.tif</t>
  </si>
  <si>
    <t>EC_A2_A4_012e.tif</t>
  </si>
  <si>
    <t>EC_A2_A4_013e.tif</t>
  </si>
  <si>
    <t>EC_A2_A4_016e.tif</t>
  </si>
  <si>
    <t>EC_A2_A4_017e.tif</t>
  </si>
  <si>
    <t>EC_A2_A4_019e.tif</t>
  </si>
  <si>
    <t>EC_A2_A4_021e.tif</t>
  </si>
  <si>
    <t>EC_A2_A4_014e.tif</t>
  </si>
  <si>
    <t>EC_A2_A4_022e.tif</t>
  </si>
  <si>
    <t>EC_A2_A4_023e.tif</t>
  </si>
  <si>
    <t>EC_A2_A4_024e.tif</t>
  </si>
  <si>
    <t>EC_A2_A4_025e.tif</t>
  </si>
  <si>
    <t>EC_A2_A4_026e.tif</t>
  </si>
  <si>
    <t>EC_A2_A4_027e.tif</t>
  </si>
  <si>
    <t>EC_A2_A4_028e.tif</t>
  </si>
  <si>
    <t>EC_A2_A4_029e.tif</t>
  </si>
  <si>
    <t>EC_A2_A4_031e.tif</t>
  </si>
  <si>
    <t>EC_A2_A4_032e.tif</t>
  </si>
  <si>
    <t>EC_A2_A4_033e.tif</t>
  </si>
  <si>
    <t>EC_A2_A4_035e.tif</t>
  </si>
  <si>
    <t>EC_A2_A4_036e.tif</t>
  </si>
  <si>
    <t>EC_A2_A4_037e.tif</t>
  </si>
  <si>
    <t>EC_A2_A4_038e.tif</t>
  </si>
  <si>
    <t>EC_A2_A4_039e.tif</t>
  </si>
  <si>
    <t>EC_A2_A4_040e.tif</t>
  </si>
  <si>
    <t>EC_A2_A4_041e.tif</t>
  </si>
  <si>
    <t>EC_A2_A4_042e.tif</t>
  </si>
  <si>
    <t>EC_A2_A4_043e.tif</t>
  </si>
  <si>
    <t>EC_A2_A4_044e.tif</t>
  </si>
  <si>
    <t>EC_A2_A4_045e.tif</t>
  </si>
  <si>
    <t>EC_A2_A4_047e.tif</t>
  </si>
  <si>
    <t>EC_A2_A4_048e.tif</t>
  </si>
  <si>
    <t>EC_A2_A4_049e.tif</t>
  </si>
  <si>
    <t>EC_A2_A4_050e.tif</t>
  </si>
  <si>
    <t>EC_A2_A4_051e.tif</t>
  </si>
  <si>
    <t>EC_A2_A4_052e.tif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</si>
</sst>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0" xfId="0" applyAlignment="1">
      <alignment wrapText="1"/>
    </xf>
    <xf numFmtId="2" fontId="0" fillId="0" borderId="0" xfId="0" applyNumberFormat="1"/>
    <xf numFmtId="0" fontId="0" fillId="0" borderId="0" xfId="0" applyBorder="1" applyAlignment="1">
      <alignment horizontal="center"/>
    </xf>
    <xf numFmtId="0" fontId="0" fillId="0" borderId="15" xfId="0" applyBorder="1"/>
    <xf numFmtId="164" fontId="0" fillId="0" borderId="0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2" fontId="0" fillId="0" borderId="22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0" xfId="0" applyFill="1"/>
    <xf numFmtId="1" fontId="0" fillId="0" borderId="0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0" borderId="11" xfId="0" applyNumberFormat="1" applyFill="1" applyBorder="1" applyAlignment="1">
      <alignment horizontal="center"/>
    </xf>
    <xf numFmtId="0" fontId="0" fillId="0" borderId="0" xfId="0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9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4"/>
  <sheetViews>
    <sheetView tabSelected="1" workbookViewId="0">
      <pane xSplit="3" topLeftCell="D1" activePane="topRight" state="frozen"/>
      <selection pane="topRight" activeCell="E17" sqref="E17"/>
    </sheetView>
  </sheetViews>
  <sheetFormatPr defaultRowHeight="15" x14ac:dyDescent="0.25"/>
  <cols>
    <col min="4" max="4" width="6.28515625" bestFit="1" customWidth="1"/>
    <col min="5" max="5" width="8.42578125" bestFit="1" customWidth="1"/>
    <col min="6" max="6" width="6.140625" bestFit="1" customWidth="1"/>
    <col min="7" max="8" width="8.140625" bestFit="1" customWidth="1"/>
    <col min="9" max="9" width="11.140625" bestFit="1" customWidth="1"/>
    <col min="10" max="10" width="8.5703125" style="38" customWidth="1"/>
    <col min="11" max="11" width="10.28515625" bestFit="1" customWidth="1"/>
    <col min="12" max="12" width="8.5703125" bestFit="1" customWidth="1"/>
    <col min="13" max="13" width="8.140625" customWidth="1"/>
    <col min="14" max="14" width="15.28515625" bestFit="1" customWidth="1"/>
    <col min="15" max="16" width="8.140625" customWidth="1"/>
    <col min="17" max="17" width="10.42578125" bestFit="1" customWidth="1"/>
    <col min="18" max="18" width="12.140625" bestFit="1" customWidth="1"/>
    <col min="19" max="19" width="8.7109375" bestFit="1" customWidth="1"/>
    <col min="20" max="20" width="8.7109375" customWidth="1"/>
    <col min="21" max="21" width="15.28515625" bestFit="1" customWidth="1"/>
    <col min="22" max="22" width="8.7109375" customWidth="1"/>
    <col min="23" max="23" width="8.140625" customWidth="1"/>
    <col min="24" max="24" width="8.7109375" bestFit="1" customWidth="1"/>
    <col min="25" max="25" width="7.7109375" bestFit="1" customWidth="1"/>
    <col min="26" max="26" width="8.28515625" bestFit="1" customWidth="1"/>
    <col min="27" max="27" width="5" customWidth="1"/>
    <col min="28" max="28" width="10.42578125" bestFit="1" customWidth="1"/>
    <col min="29" max="29" width="7.7109375" bestFit="1" customWidth="1"/>
    <col min="30" max="30" width="8.28515625" bestFit="1" customWidth="1"/>
    <col min="31" max="31" width="7.7109375" bestFit="1" customWidth="1"/>
    <col min="32" max="32" width="10.42578125" bestFit="1" customWidth="1"/>
    <col min="37" max="37" width="17.42578125" bestFit="1" customWidth="1"/>
    <col min="38" max="38" width="10.5703125" bestFit="1" customWidth="1"/>
  </cols>
  <sheetData>
    <row r="1" spans="1:42" x14ac:dyDescent="0.25">
      <c r="A1" s="1"/>
      <c r="B1" s="18"/>
      <c r="C1" s="18"/>
      <c r="D1" s="47" t="s">
        <v>0</v>
      </c>
      <c r="E1" s="48"/>
      <c r="F1" s="48"/>
      <c r="G1" s="48"/>
      <c r="H1" s="49"/>
      <c r="I1" s="51" t="s">
        <v>1</v>
      </c>
      <c r="J1" s="52"/>
      <c r="K1" s="52"/>
      <c r="L1" s="52"/>
      <c r="M1" s="52"/>
      <c r="N1" s="53"/>
      <c r="O1" s="51" t="s">
        <v>2</v>
      </c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3"/>
      <c r="AC1" s="54" t="s">
        <v>3</v>
      </c>
      <c r="AD1" s="48"/>
      <c r="AE1" s="48"/>
      <c r="AF1" s="48"/>
      <c r="AG1" s="48"/>
      <c r="AH1" s="48"/>
      <c r="AI1" s="48"/>
      <c r="AJ1" s="48"/>
      <c r="AK1" s="48"/>
      <c r="AL1" s="46"/>
      <c r="AM1" s="50" t="s">
        <v>4</v>
      </c>
      <c r="AN1" s="50"/>
      <c r="AO1" s="50"/>
    </row>
    <row r="2" spans="1:42" x14ac:dyDescent="0.25">
      <c r="A2" s="20" t="s">
        <v>5</v>
      </c>
      <c r="B2" s="2" t="s">
        <v>6</v>
      </c>
      <c r="C2" s="2" t="s">
        <v>7</v>
      </c>
      <c r="D2" s="2" t="s">
        <v>8</v>
      </c>
      <c r="E2" s="3" t="s">
        <v>9</v>
      </c>
      <c r="F2" s="3" t="s">
        <v>10</v>
      </c>
      <c r="G2" s="3" t="s">
        <v>11</v>
      </c>
      <c r="H2" s="22" t="s">
        <v>12</v>
      </c>
      <c r="I2" s="42" t="s">
        <v>13</v>
      </c>
      <c r="J2" s="4" t="s">
        <v>14</v>
      </c>
      <c r="K2" s="4" t="s">
        <v>15</v>
      </c>
      <c r="L2" s="4" t="s">
        <v>12</v>
      </c>
      <c r="M2" s="4" t="s">
        <v>14</v>
      </c>
      <c r="N2" s="4" t="s">
        <v>15</v>
      </c>
      <c r="O2" s="42" t="s">
        <v>16</v>
      </c>
      <c r="P2" s="4" t="s">
        <v>17</v>
      </c>
      <c r="Q2" s="4" t="s">
        <v>18</v>
      </c>
      <c r="R2" s="4" t="s">
        <v>19</v>
      </c>
      <c r="S2" s="4" t="s">
        <v>20</v>
      </c>
      <c r="T2" s="4" t="s">
        <v>21</v>
      </c>
      <c r="U2" s="25" t="s">
        <v>22</v>
      </c>
      <c r="V2" s="39" t="s">
        <v>23</v>
      </c>
      <c r="W2" s="4" t="s">
        <v>24</v>
      </c>
      <c r="X2" s="4" t="s">
        <v>25</v>
      </c>
      <c r="Y2" s="4" t="s">
        <v>26</v>
      </c>
      <c r="Z2" s="4" t="s">
        <v>20</v>
      </c>
      <c r="AA2" s="4" t="s">
        <v>21</v>
      </c>
      <c r="AB2" s="40" t="s">
        <v>22</v>
      </c>
      <c r="AC2" s="4" t="s">
        <v>27</v>
      </c>
      <c r="AD2" s="4" t="s">
        <v>28</v>
      </c>
      <c r="AE2" s="4" t="s">
        <v>29</v>
      </c>
      <c r="AF2" s="4" t="s">
        <v>30</v>
      </c>
      <c r="AG2" s="4" t="s">
        <v>31</v>
      </c>
      <c r="AH2" s="4" t="s">
        <v>32</v>
      </c>
      <c r="AI2" s="4" t="s">
        <v>33</v>
      </c>
      <c r="AJ2" s="4" t="s">
        <v>30</v>
      </c>
      <c r="AK2" s="4" t="s">
        <v>34</v>
      </c>
      <c r="AL2" s="5" t="s">
        <v>35</v>
      </c>
      <c r="AN2" t="s">
        <v>36</v>
      </c>
      <c r="AO2" t="s">
        <v>37</v>
      </c>
      <c r="AP2" t="s">
        <v>38</v>
      </c>
    </row>
    <row r="3" spans="1:42" x14ac:dyDescent="0.25">
      <c r="A3" s="6" t="s">
        <v>39</v>
      </c>
      <c r="B3" s="17" t="s">
        <v>40</v>
      </c>
      <c r="C3" s="17" t="s">
        <v>40</v>
      </c>
      <c r="D3" s="7">
        <v>20.6</v>
      </c>
      <c r="E3" s="17"/>
      <c r="F3" s="17">
        <v>0.32</v>
      </c>
      <c r="G3" s="17"/>
      <c r="H3" s="23"/>
      <c r="I3" s="17"/>
      <c r="J3" s="17"/>
      <c r="K3" s="17"/>
      <c r="L3" s="17"/>
      <c r="M3" s="17"/>
      <c r="N3" s="17"/>
      <c r="O3" s="41"/>
      <c r="P3" s="17"/>
      <c r="Q3" s="35"/>
      <c r="R3" s="17"/>
      <c r="S3" s="17"/>
      <c r="T3" s="17"/>
      <c r="U3" s="30"/>
      <c r="V3" s="17"/>
      <c r="W3" s="17"/>
      <c r="X3" s="35"/>
      <c r="Y3" s="17"/>
      <c r="Z3" s="17"/>
      <c r="AA3" s="17"/>
      <c r="AB3" s="23"/>
      <c r="AC3" s="17"/>
      <c r="AD3" s="17"/>
      <c r="AE3" s="17"/>
      <c r="AF3" s="17"/>
      <c r="AG3" s="17"/>
      <c r="AH3" s="17"/>
      <c r="AI3" s="17"/>
      <c r="AJ3" s="17"/>
      <c r="AK3" s="17"/>
      <c r="AL3" s="31"/>
    </row>
    <row r="4" spans="1:42" x14ac:dyDescent="0.25">
      <c r="A4" s="6" t="s">
        <v>41</v>
      </c>
      <c r="B4" s="17">
        <v>0.26400000000000001</v>
      </c>
      <c r="C4" s="19">
        <v>35.799999999999997</v>
      </c>
      <c r="D4" s="7">
        <v>16.510000000000002</v>
      </c>
      <c r="E4" s="17">
        <v>1.08</v>
      </c>
      <c r="F4" s="8">
        <v>0.36</v>
      </c>
      <c r="G4" s="8">
        <v>0.08</v>
      </c>
      <c r="H4" s="23">
        <v>1.45</v>
      </c>
      <c r="I4" s="8">
        <f>EXP(4.47032)</f>
        <v>87.384681637946656</v>
      </c>
      <c r="J4" s="8">
        <f>EXP(4.36263)</f>
        <v>78.46322157242804</v>
      </c>
      <c r="K4" s="8">
        <f>EXP(4.57801)</f>
        <v>97.320533517943261</v>
      </c>
      <c r="L4" s="8">
        <f>EXP(0.639756)</f>
        <v>1.8960181944202523</v>
      </c>
      <c r="M4" s="8">
        <f>EXP(0.572142)</f>
        <v>1.7720587389054483</v>
      </c>
      <c r="N4" s="8">
        <f>EXP(0.725637)</f>
        <v>2.066046752668063</v>
      </c>
      <c r="O4" s="43">
        <f>COUNT('L9 DW'!H2:H139)</f>
        <v>138</v>
      </c>
      <c r="P4" s="33">
        <f>MEDIAN('L9 DW'!H2:H139)</f>
        <v>87.22</v>
      </c>
      <c r="Q4" s="36">
        <f>AVERAGE('L9 DW'!H2:H139)</f>
        <v>106.7838405797101</v>
      </c>
      <c r="R4" s="8">
        <f>_xlfn.STDEV.S('L9 DW'!H2:H139)</f>
        <v>73.015843919278822</v>
      </c>
      <c r="S4" s="8">
        <f>_xlfn.CONFIDENCE.NORM(0.05,R4,COUNT('L9 DW'!H2:H139))</f>
        <v>12.182198086226949</v>
      </c>
      <c r="T4" s="8">
        <f>MIN('L9 DW'!H2:H139)</f>
        <v>19.14</v>
      </c>
      <c r="U4" s="26">
        <f>MAX('L9 DW'!H2:H139)</f>
        <v>432.52</v>
      </c>
      <c r="V4" s="8">
        <f>MEDIAN('L9 DW'!I2:I139)</f>
        <v>15.870000000000001</v>
      </c>
      <c r="W4" s="36">
        <f>GEOMEAN('L9 DW'!I2:I139)</f>
        <v>15.773860285892725</v>
      </c>
      <c r="X4" s="36">
        <f>AVERAGE('L9 DW'!I2:I139)</f>
        <v>17.217028985507245</v>
      </c>
      <c r="Y4" s="8">
        <f>_xlfn.STDEV.S('L9 DW'!I2:I139)</f>
        <v>7.1383242844798431</v>
      </c>
      <c r="Z4" s="8">
        <f>_xlfn.CONFIDENCE.NORM(0.05,Y4,COUNT('L9 DW'!I2:I139))</f>
        <v>1.1909809675471954</v>
      </c>
      <c r="AA4" s="8">
        <f>MIN('L9 DW'!I2:I139)</f>
        <v>2.77</v>
      </c>
      <c r="AB4" s="27">
        <f>MAX('L9 DW'!I2:I139)</f>
        <v>42.68</v>
      </c>
      <c r="AC4" s="8">
        <f t="shared" ref="AC4:AC14" si="0">2.2-(F4*(2*$AN$4-3))</f>
        <v>2.488</v>
      </c>
      <c r="AD4" s="8">
        <f t="shared" ref="AD4:AD14" si="1">2.2-((F4-G4)*(2*$AN$4-3))</f>
        <v>2.4239999999999999</v>
      </c>
      <c r="AE4" s="8">
        <f t="shared" ref="AE4:AE14" si="2">2.2-((F4+G4)*(2*$AN$4-3))</f>
        <v>2.552</v>
      </c>
      <c r="AF4" s="8">
        <f>SQRT(AE4/AD4)*AC4-AC4</f>
        <v>6.4844744677796662E-2</v>
      </c>
      <c r="AG4" s="8">
        <f>$AO$4*$AP$4*((D4/100)^(3-(2*$AN$4)))</f>
        <v>481.44713561085018</v>
      </c>
      <c r="AH4" s="8">
        <f>$AO$4*$AP$4*(((D4-E4)/100)^(3-(2*$AN$4)))</f>
        <v>456.0827949556309</v>
      </c>
      <c r="AI4" s="8">
        <f>$AO$4*$AP$4*(((D4+E4)/100)^(3-(2*$AN$4)))</f>
        <v>506.48153898321522</v>
      </c>
      <c r="AJ4" s="8">
        <v>25.9</v>
      </c>
      <c r="AK4" s="8">
        <v>1.3341936283856899</v>
      </c>
      <c r="AL4" s="9" t="s">
        <v>42</v>
      </c>
      <c r="AN4">
        <v>1.1000000000000001</v>
      </c>
      <c r="AO4">
        <v>1.1299999999999999</v>
      </c>
      <c r="AP4">
        <v>1800</v>
      </c>
    </row>
    <row r="5" spans="1:42" x14ac:dyDescent="0.25">
      <c r="A5" s="6" t="s">
        <v>43</v>
      </c>
      <c r="B5" s="17">
        <v>0.26400000000000001</v>
      </c>
      <c r="C5" s="19">
        <v>35.799999999999997</v>
      </c>
      <c r="D5" s="7">
        <v>14.82</v>
      </c>
      <c r="E5" s="8">
        <v>0.97</v>
      </c>
      <c r="F5" s="8">
        <v>0.34</v>
      </c>
      <c r="G5" s="8">
        <v>0.09</v>
      </c>
      <c r="H5" s="23">
        <v>1.46</v>
      </c>
      <c r="I5" s="8">
        <f>EXP(4.63991)</f>
        <v>103.53502901134063</v>
      </c>
      <c r="J5" s="8">
        <f>EXP(4.52375)</f>
        <v>92.1806279975292</v>
      </c>
      <c r="K5" s="8">
        <f>EXP(4.75607)</f>
        <v>116.28801479489225</v>
      </c>
      <c r="L5" s="8">
        <f>EXP(0.700179)</f>
        <v>2.0141132014683638</v>
      </c>
      <c r="M5" s="8">
        <f>EXP(0.627123)</f>
        <v>1.8722164567936272</v>
      </c>
      <c r="N5" s="8">
        <f>EXP(0.792653)</f>
        <v>2.2092497980392629</v>
      </c>
      <c r="O5" s="43">
        <f>COUNT('L9 Dry'!H:H)</f>
        <v>142</v>
      </c>
      <c r="P5" s="33">
        <f>MEDIAN('L9 Dry'!H:H)</f>
        <v>98.88</v>
      </c>
      <c r="Q5" s="36">
        <f>AVERAGE('L9 Dry'!H:H)</f>
        <v>133.49936619718306</v>
      </c>
      <c r="R5" s="8">
        <f>_xlfn.STDEV.S('L9 Dry'!H:H)</f>
        <v>107.29952329621712</v>
      </c>
      <c r="S5" s="8">
        <f>_xlfn.CONFIDENCE.NORM(0.05,R5,COUNT('L9 Dry'!H:H))</f>
        <v>17.648252605302012</v>
      </c>
      <c r="T5" s="8">
        <f>MIN('L9 Dry'!H:H)</f>
        <v>19.87</v>
      </c>
      <c r="U5" s="26">
        <f>MAX('L9 Dry'!H:H)</f>
        <v>653.87</v>
      </c>
      <c r="V5" s="8">
        <f>MEDIAN('L9 Dry'!I:I)</f>
        <v>15.48</v>
      </c>
      <c r="W5" s="36">
        <f>GEOMEAN('L9 Dry'!I:I)</f>
        <v>14.996039726833962</v>
      </c>
      <c r="X5" s="36">
        <f>AVERAGE('L9 Dry'!I:I)</f>
        <v>16.501056338028178</v>
      </c>
      <c r="Y5" s="8">
        <f>_xlfn.STDEV.S('L9 Dry'!I:I)</f>
        <v>7.3356349425927529</v>
      </c>
      <c r="Z5" s="8">
        <f>_xlfn.CONFIDENCE.NORM(0.05,Y5,COUNT('L9 Dry'!I:I))</f>
        <v>1.2065397357801795</v>
      </c>
      <c r="AA5" s="8">
        <f>MIN('L9 Dry'!I:I)</f>
        <v>3.07</v>
      </c>
      <c r="AB5" s="27">
        <f>MAX('L9 Dry'!I:I)</f>
        <v>43.73</v>
      </c>
      <c r="AC5" s="8">
        <f t="shared" si="0"/>
        <v>2.472</v>
      </c>
      <c r="AD5" s="8">
        <f t="shared" si="1"/>
        <v>2.4000000000000004</v>
      </c>
      <c r="AE5" s="8">
        <f t="shared" si="2"/>
        <v>2.544</v>
      </c>
      <c r="AF5" s="8">
        <f t="shared" ref="AF5" si="3">SQRT(AE5/AD5)*AC5-AC5</f>
        <v>7.3079770851986581E-2</v>
      </c>
      <c r="AG5" s="8">
        <f>$AO$4*$AP$4*((D5/100)^(3-(2*$AN$4)))</f>
        <v>441.60045429601269</v>
      </c>
      <c r="AH5" s="8">
        <f>$AO$4*$AP$4*(((D5-E5)/100)^(3-(2*$AN$4)))</f>
        <v>418.32205983150681</v>
      </c>
      <c r="AI5" s="8">
        <f>$AO$4*$AP$4*(((D5+E5)/100)^(3-(2*$AN$4)))</f>
        <v>464.57587399292811</v>
      </c>
      <c r="AJ5" s="8">
        <v>23.77</v>
      </c>
      <c r="AK5" s="8">
        <v>1.3548042511727501</v>
      </c>
      <c r="AL5" s="9" t="s">
        <v>42</v>
      </c>
    </row>
    <row r="6" spans="1:42" x14ac:dyDescent="0.25">
      <c r="A6" s="6" t="s">
        <v>44</v>
      </c>
      <c r="B6" s="17">
        <v>0.27400000000000002</v>
      </c>
      <c r="C6" s="19">
        <v>41.6</v>
      </c>
      <c r="D6" s="7">
        <v>14.69</v>
      </c>
      <c r="E6" s="8">
        <v>0.67</v>
      </c>
      <c r="F6" s="8">
        <v>0.31</v>
      </c>
      <c r="G6" s="8">
        <v>0.06</v>
      </c>
      <c r="H6" s="23">
        <v>1.38</v>
      </c>
      <c r="I6" s="8">
        <f>EXP(4.55751)</f>
        <v>95.345773033068795</v>
      </c>
      <c r="J6" s="8">
        <f>EXP(4.45229)</f>
        <v>85.82325439357443</v>
      </c>
      <c r="K6" s="8">
        <f>EXP(4.66272)</f>
        <v>105.92380342365902</v>
      </c>
      <c r="L6" s="8">
        <f>EXP(0.711309)</f>
        <v>2.0366554965676116</v>
      </c>
      <c r="M6" s="8">
        <f>EXP(0.644298)</f>
        <v>1.9046494959065137</v>
      </c>
      <c r="N6" s="8">
        <f>EXP(0.793999)</f>
        <v>2.2122254504322307</v>
      </c>
      <c r="O6" s="43">
        <f>COUNT('M9 DW'!H2:H152)</f>
        <v>151</v>
      </c>
      <c r="P6" s="33">
        <f>MEDIAN('M9 DW'!H2:H152)</f>
        <v>97.14</v>
      </c>
      <c r="Q6" s="36">
        <f>AVERAGE('M9 DW'!H2:H152)</f>
        <v>122.28139072847678</v>
      </c>
      <c r="R6" s="8">
        <f>_xlfn.STDEV.S('M9 DW'!H2:H152)</f>
        <v>92.545308737862641</v>
      </c>
      <c r="S6" s="8">
        <f>_xlfn.CONFIDENCE.NORM(0.05,R6,COUNT('M9 DW'!H2:H152))</f>
        <v>14.760940375472716</v>
      </c>
      <c r="T6" s="8">
        <f>MIN('M9 DW'!H2:H152)</f>
        <v>19.59</v>
      </c>
      <c r="U6" s="26">
        <f>MAX('M9 DW'!H2:H152)</f>
        <v>495.33</v>
      </c>
      <c r="V6" s="8">
        <f>MEDIAN('M9 DW'!I2:I152)</f>
        <v>14.45</v>
      </c>
      <c r="W6" s="36">
        <f>GEOMEAN('M9 DW'!I2:I152)</f>
        <v>14.385254164593309</v>
      </c>
      <c r="X6" s="36">
        <f>AVERAGE('M9 DW'!I2:I152)</f>
        <v>15.41119205298013</v>
      </c>
      <c r="Y6" s="8">
        <f>_xlfn.STDEV.S('M9 DW'!I2:I152)</f>
        <v>5.8006855832912692</v>
      </c>
      <c r="Z6" s="8">
        <f>_xlfn.CONFIDENCE.NORM(0.05,Y6,COUNT('M9 DW'!I2:I152))</f>
        <v>0.92520707099652055</v>
      </c>
      <c r="AA6" s="8">
        <f>MIN('M9 DW'!I2:I152)</f>
        <v>6.17</v>
      </c>
      <c r="AB6" s="27">
        <f>MAX('M9 DW'!I2:I152)</f>
        <v>39.61</v>
      </c>
      <c r="AC6" s="8">
        <f t="shared" si="0"/>
        <v>2.448</v>
      </c>
      <c r="AD6" s="8">
        <f t="shared" si="1"/>
        <v>2.4000000000000004</v>
      </c>
      <c r="AE6" s="8">
        <f t="shared" si="2"/>
        <v>2.496</v>
      </c>
      <c r="AF6" s="8">
        <f t="shared" ref="AF6:AF7" si="4">SQRT(AE6/AD6)*AC6-AC6</f>
        <v>4.8479953855026903E-2</v>
      </c>
      <c r="AG6" s="8">
        <f>$AO$4*$AP$4*((D6/100)^(3-(2*$AN$4)))</f>
        <v>438.49877577742359</v>
      </c>
      <c r="AH6" s="8">
        <f>$AO$4*$AP$4*(((D6-E6)/100)^(3-(2*$AN$4)))</f>
        <v>422.42475366566788</v>
      </c>
      <c r="AI6" s="8">
        <f>$AO$4*$AP$4*(((D6+E6)/100)^(3-(2*$AN$4)))</f>
        <v>454.42678430076199</v>
      </c>
      <c r="AJ6" s="8">
        <v>16.309999999999999</v>
      </c>
      <c r="AK6" s="8">
        <v>1.2896915087638601</v>
      </c>
      <c r="AL6" s="9" t="s">
        <v>45</v>
      </c>
    </row>
    <row r="7" spans="1:42" x14ac:dyDescent="0.25">
      <c r="A7" s="6" t="s">
        <v>46</v>
      </c>
      <c r="B7" s="17">
        <v>0.27400000000000002</v>
      </c>
      <c r="C7" s="19">
        <v>41.6</v>
      </c>
      <c r="D7" s="7">
        <v>15</v>
      </c>
      <c r="E7" s="17">
        <v>0.95</v>
      </c>
      <c r="F7" s="8">
        <v>0.44</v>
      </c>
      <c r="G7" s="8">
        <v>7.0000000000000007E-2</v>
      </c>
      <c r="H7" s="23">
        <v>1.48</v>
      </c>
      <c r="I7" s="8">
        <f>EXP(4.69692)</f>
        <v>109.60905612740326</v>
      </c>
      <c r="J7" s="8">
        <f>EXP(4.58758)</f>
        <v>98.256361819833643</v>
      </c>
      <c r="K7" s="8">
        <f>EXP(4.80625)</f>
        <v>122.27223583057582</v>
      </c>
      <c r="L7" s="8">
        <f>EXP(0.68905)</f>
        <v>1.9918224028658098</v>
      </c>
      <c r="M7" s="8">
        <f>EXP(0.619938)</f>
        <v>1.8588127918805335</v>
      </c>
      <c r="N7" s="8">
        <f>EXP(0.775642)</f>
        <v>2.1719860947448031</v>
      </c>
      <c r="O7" s="43">
        <f>COUNT('M9 Dry'!H3:H157)</f>
        <v>155</v>
      </c>
      <c r="P7" s="33">
        <f>MEDIAN('H9 DW'!H1:H173)</f>
        <v>116.9</v>
      </c>
      <c r="Q7" s="36">
        <f>AVERAGE('H9 DW'!H1:H173)</f>
        <v>167.87197674418601</v>
      </c>
      <c r="R7" s="8">
        <f>_xlfn.STDEV.S('H9 DW'!H1:H173)</f>
        <v>165.72424511305482</v>
      </c>
      <c r="S7" s="8">
        <f>_xlfn.CONFIDENCE.NORM(0.05,R7,COUNT('H9 DW'!H1:H173))</f>
        <v>24.766801136061726</v>
      </c>
      <c r="T7" s="8">
        <f>MIN('H9 DW'!H1:H173)</f>
        <v>24.84</v>
      </c>
      <c r="U7" s="26">
        <f>MAX('H9 DW'!H1:H173)</f>
        <v>1340.37</v>
      </c>
      <c r="V7" s="8">
        <f>MEDIAN('L9 Dry'!I:I)</f>
        <v>15.48</v>
      </c>
      <c r="W7" s="36">
        <f>GEOMEAN('L9 Dry'!I:I)</f>
        <v>14.996039726833962</v>
      </c>
      <c r="X7" s="36">
        <f>AVERAGE('L9 Dry'!I:I)</f>
        <v>16.501056338028178</v>
      </c>
      <c r="Y7" s="8">
        <f>_xlfn.STDEV.S('L9 Dry'!I:I)</f>
        <v>7.3356349425927529</v>
      </c>
      <c r="Z7" s="8">
        <f>_xlfn.CONFIDENCE.NORM(0.05,Y7,COUNT('L9 Dry'!I:I))</f>
        <v>1.2065397357801795</v>
      </c>
      <c r="AA7" s="8">
        <f>MIN('L9 Dry'!I:I)</f>
        <v>3.07</v>
      </c>
      <c r="AB7" s="27">
        <f>MAX('L9 Dry'!I:I)</f>
        <v>43.73</v>
      </c>
      <c r="AC7" s="8">
        <f t="shared" si="0"/>
        <v>2.552</v>
      </c>
      <c r="AD7" s="8">
        <f t="shared" si="1"/>
        <v>2.496</v>
      </c>
      <c r="AE7" s="8">
        <f t="shared" si="2"/>
        <v>2.6080000000000001</v>
      </c>
      <c r="AF7" s="8">
        <f t="shared" si="4"/>
        <v>5.662812948659246E-2</v>
      </c>
      <c r="AG7" s="8">
        <f>$AO$4*$AP$4*((D7/100)^(3-(2*$AN$4)))</f>
        <v>445.88612249984953</v>
      </c>
      <c r="AH7" s="8">
        <f>$AO$4*$AP$4*(((D7-E7)/100)^(3-(2*$AN$4)))</f>
        <v>423.14772275065673</v>
      </c>
      <c r="AI7" s="8">
        <f>$AO$4*$AP$4*(((D7+E7)/100)^(3-(2*$AN$4)))</f>
        <v>468.33810946924876</v>
      </c>
      <c r="AJ7" s="8">
        <v>23.21</v>
      </c>
      <c r="AK7" s="8">
        <v>1.36585545256686</v>
      </c>
      <c r="AL7" s="9" t="s">
        <v>45</v>
      </c>
    </row>
    <row r="8" spans="1:42" x14ac:dyDescent="0.25">
      <c r="A8" s="6" t="s">
        <v>47</v>
      </c>
      <c r="B8" s="17">
        <v>0.29299999999999998</v>
      </c>
      <c r="C8" s="19">
        <v>47</v>
      </c>
      <c r="D8" s="7">
        <v>14.69</v>
      </c>
      <c r="E8" s="17">
        <v>0.83</v>
      </c>
      <c r="F8" s="8">
        <v>0.28000000000000003</v>
      </c>
      <c r="G8" s="8">
        <v>0.06</v>
      </c>
      <c r="H8" s="23">
        <v>1.45</v>
      </c>
      <c r="I8" s="8">
        <f>EXP(4.81464)</f>
        <v>123.3024154496612</v>
      </c>
      <c r="J8" s="8">
        <f>EXP(4.70117)</f>
        <v>110.07588592659209</v>
      </c>
      <c r="K8" s="8">
        <f>EXP(4.9281)</f>
        <v>138.11684088341872</v>
      </c>
      <c r="L8" s="8">
        <f>EXP(0.753864)</f>
        <v>2.1251959289821465</v>
      </c>
      <c r="M8" s="8">
        <f>EXP(0.68173)</f>
        <v>1.9772954962206388</v>
      </c>
      <c r="N8" s="8">
        <f>EXP(0.843204)</f>
        <v>2.3238005187497759</v>
      </c>
      <c r="O8" s="43">
        <f>COUNT('M9 Dry'!H3:H157)</f>
        <v>155</v>
      </c>
      <c r="P8" s="33">
        <f>MEDIAN('M9 Dry'!H3:H157)</f>
        <v>105.35</v>
      </c>
      <c r="Q8" s="36">
        <f>AVERAGE('M9 Dry'!H3:H157)</f>
        <v>140.98303225806444</v>
      </c>
      <c r="R8" s="8">
        <f>_xlfn.STDEV.S('M9 Dry'!H3:H157)</f>
        <v>124.28081327597565</v>
      </c>
      <c r="S8" s="8">
        <f>_xlfn.CONFIDENCE.NORM(0.05,R8,COUNT('M9 Dry'!H3:H157))</f>
        <v>19.565291757823548</v>
      </c>
      <c r="T8" s="8">
        <f>MIN('H9 DW'!H2:H174)</f>
        <v>24.84</v>
      </c>
      <c r="U8" s="26">
        <f>MAX('M9 Dry'!H3:H157)</f>
        <v>1177.06</v>
      </c>
      <c r="V8" s="8">
        <f>MEDIAN('M9 Dry'!I3:I157)</f>
        <v>15.59</v>
      </c>
      <c r="W8" s="36">
        <f>GEOMEAN('M9 Dry'!I3:I157)</f>
        <v>15.544303246999821</v>
      </c>
      <c r="X8" s="36">
        <f>AVERAGE('M9 Dry'!I3:I157)</f>
        <v>17.388258064516126</v>
      </c>
      <c r="Y8" s="8">
        <f>_xlfn.STDEV.S('M9 Dry'!I3:I157)</f>
        <v>7.9291183038107986</v>
      </c>
      <c r="Z8" s="8">
        <f>_xlfn.CONFIDENCE.NORM(0.05,Y8,COUNT('M9 Dry'!I3:I157))</f>
        <v>1.248265994621923</v>
      </c>
      <c r="AA8" s="8">
        <f>MIN('M9 Dry'!I3:I157)</f>
        <v>3.01</v>
      </c>
      <c r="AB8" s="27">
        <f>MAX('M9 Dry'!I3:I157)</f>
        <v>39.61</v>
      </c>
      <c r="AC8" s="8">
        <f t="shared" si="0"/>
        <v>2.4240000000000004</v>
      </c>
      <c r="AD8" s="8">
        <f t="shared" si="1"/>
        <v>2.3760000000000003</v>
      </c>
      <c r="AE8" s="8">
        <f t="shared" si="2"/>
        <v>2.472</v>
      </c>
      <c r="AF8" s="8">
        <f t="shared" ref="AF8:AF11" si="5">SQRT(AE8/AD8)*AC8-AC8</f>
        <v>4.8484800946022144E-2</v>
      </c>
      <c r="AG8" s="8">
        <f t="shared" ref="AG8:AG14" si="6">$AO$4*$AP$4*((D8/100)^(3-(2*$AN$4)))</f>
        <v>438.49877577742359</v>
      </c>
      <c r="AH8" s="8">
        <f t="shared" ref="AH8:AH14" si="7">$AO$4*$AP$4*(((D8-E8)/100)^(3-(2*$AN$4)))</f>
        <v>418.56367246098966</v>
      </c>
      <c r="AI8" s="8">
        <f t="shared" ref="AI8:AI14" si="8">$AO$4*$AP$4*(((D8+E8)/100)^(3-(2*$AN$4)))</f>
        <v>458.20974583559968</v>
      </c>
      <c r="AJ8" s="8">
        <v>20.3</v>
      </c>
      <c r="AK8" s="8">
        <v>1.3292562933159899</v>
      </c>
      <c r="AL8" s="9" t="s">
        <v>48</v>
      </c>
    </row>
    <row r="9" spans="1:42" x14ac:dyDescent="0.25">
      <c r="A9" s="6" t="s">
        <v>49</v>
      </c>
      <c r="B9" s="17">
        <v>0.29299999999999998</v>
      </c>
      <c r="C9" s="19">
        <v>47</v>
      </c>
      <c r="D9" s="7">
        <v>16.079999999999998</v>
      </c>
      <c r="E9" s="17">
        <v>1.1000000000000001</v>
      </c>
      <c r="F9" s="8">
        <v>0.31</v>
      </c>
      <c r="G9" s="8">
        <v>0.1</v>
      </c>
      <c r="H9" s="23">
        <v>1.45</v>
      </c>
      <c r="I9" s="8">
        <f>EXP(4.9018)</f>
        <v>134.53171896839984</v>
      </c>
      <c r="J9" s="8">
        <f>EXP(4.799)</f>
        <v>121.38896783617828</v>
      </c>
      <c r="K9" s="8">
        <f>EXP(5.00371)</f>
        <v>148.96479457391615</v>
      </c>
      <c r="L9" s="8">
        <f>EXP(0.62945)</f>
        <v>1.8765781773822903</v>
      </c>
      <c r="M9" s="8">
        <f>EXP(0.565181)</f>
        <v>1.7597662715928613</v>
      </c>
      <c r="N9" s="8">
        <f>EXP(0.710341)</f>
        <v>2.034684967936661</v>
      </c>
      <c r="O9" s="43">
        <f>COUNT('H9 Dry'!H2:H138)</f>
        <v>137</v>
      </c>
      <c r="P9" s="33">
        <f>MEDIAN('H9 Dry'!H2:H138)</f>
        <v>126.77</v>
      </c>
      <c r="Q9" s="36">
        <f>AVERAGE('H9 Dry'!H2:H138)</f>
        <v>170.33678832116789</v>
      </c>
      <c r="R9" s="8">
        <f>_xlfn.STDEV.S('H9 Dry'!H2:H138)</f>
        <v>131.80924307573238</v>
      </c>
      <c r="S9" s="8">
        <f>_xlfn.CONFIDENCE.NORM(0.05,R9,COUNT('H9 Dry'!H2:H138))</f>
        <v>22.071592713053814</v>
      </c>
      <c r="T9" s="8">
        <f>MIN('H9 Dry'!H2:H138)</f>
        <v>30.58</v>
      </c>
      <c r="U9" s="26">
        <f>MAX('H9 Dry'!H2:H138)</f>
        <v>917.9</v>
      </c>
      <c r="V9" s="8">
        <f>MEDIAN('H9 Dry'!I2:I138)</f>
        <v>17.899999999999999</v>
      </c>
      <c r="W9" s="36">
        <f>GEOMEAN('H9 Dry'!I2:I138)</f>
        <v>17.685295233878325</v>
      </c>
      <c r="X9" s="36">
        <f>AVERAGE('H9 Dry'!I2:I138)</f>
        <v>19.260802919708031</v>
      </c>
      <c r="Y9" s="8">
        <f>_xlfn.STDEV.S('H9 Dry'!I2:I138)</f>
        <v>8.1650353965583182</v>
      </c>
      <c r="Z9" s="8">
        <f>_xlfn.CONFIDENCE.NORM(0.05,Y9,COUNT('H9 Dry'!I2:I138))</f>
        <v>1.3672435373667871</v>
      </c>
      <c r="AA9" s="8">
        <f>MIN('H9 Dry'!I2:I138)</f>
        <v>2.9</v>
      </c>
      <c r="AB9" s="27">
        <f>MAX('H9 Dry'!I2:I138)</f>
        <v>55.48</v>
      </c>
      <c r="AC9" s="8">
        <f t="shared" si="0"/>
        <v>2.448</v>
      </c>
      <c r="AD9" s="8">
        <f t="shared" si="1"/>
        <v>2.3680000000000003</v>
      </c>
      <c r="AE9" s="8">
        <f t="shared" si="2"/>
        <v>2.528</v>
      </c>
      <c r="AF9" s="8">
        <f t="shared" si="5"/>
        <v>8.1350990359469577E-2</v>
      </c>
      <c r="AG9" s="8">
        <f t="shared" si="6"/>
        <v>471.38936925634346</v>
      </c>
      <c r="AH9" s="8">
        <f t="shared" si="7"/>
        <v>445.41044718708832</v>
      </c>
      <c r="AI9" s="8">
        <f t="shared" si="8"/>
        <v>497.01497730391588</v>
      </c>
      <c r="AJ9" s="8">
        <v>26.56</v>
      </c>
      <c r="AK9" s="8">
        <v>1.3415951433492099</v>
      </c>
      <c r="AL9" s="9" t="s">
        <v>50</v>
      </c>
    </row>
    <row r="10" spans="1:42" x14ac:dyDescent="0.25">
      <c r="A10" s="6" t="s">
        <v>51</v>
      </c>
      <c r="B10" s="17">
        <v>0.312</v>
      </c>
      <c r="C10" s="19">
        <v>51.4</v>
      </c>
      <c r="D10" s="7">
        <v>16.489999999999998</v>
      </c>
      <c r="E10" s="8">
        <v>1.1599999999999999</v>
      </c>
      <c r="F10" s="17">
        <v>0.28999999999999998</v>
      </c>
      <c r="G10" s="17">
        <v>0.09</v>
      </c>
      <c r="H10" s="23">
        <v>1.41</v>
      </c>
      <c r="I10" s="8">
        <f>EXP(4.88896)</f>
        <v>132.815374210643</v>
      </c>
      <c r="J10" s="8">
        <f>EXP(4.77005)</f>
        <v>117.92513807017025</v>
      </c>
      <c r="K10" s="8">
        <f>EXP(5.00788)</f>
        <v>149.58727473640803</v>
      </c>
      <c r="L10" s="8">
        <f>EXP(0.739543)</f>
        <v>2.0949778907979217</v>
      </c>
      <c r="M10" s="8">
        <f>EXP(0.664486)</f>
        <v>1.9434913100281692</v>
      </c>
      <c r="N10" s="8">
        <f>EXP(0.833867)</f>
        <v>2.3022041727439877</v>
      </c>
      <c r="O10" s="43">
        <f>COUNT('RU KM1'!H2:H152)</f>
        <v>151</v>
      </c>
      <c r="P10" s="33">
        <f>MEDIAN('RU KM1'!H2:H152)</f>
        <v>132.15</v>
      </c>
      <c r="Q10" s="36">
        <f>AVERAGE('RU KM1'!H2:H152)</f>
        <v>180.95867549668873</v>
      </c>
      <c r="R10" s="8">
        <f>_xlfn.STDEV.S('RU KM1'!H2:H152)</f>
        <v>172.21166177962709</v>
      </c>
      <c r="S10" s="8">
        <f>_xlfn.CONFIDENCE.NORM(0.05,R10,COUNT('RU KM1'!H2:H152))</f>
        <v>27.467692378556514</v>
      </c>
      <c r="T10" s="8">
        <f>MIN('RU KM1'!H2:H152)</f>
        <v>30.04</v>
      </c>
      <c r="U10" s="26">
        <f>MAX('RU KM1'!H2:H152)</f>
        <v>1103.01</v>
      </c>
      <c r="V10" s="8">
        <f>MEDIAN('RU KM1'!I2:I152)</f>
        <v>18.04</v>
      </c>
      <c r="W10" s="36">
        <f>GEOMEAN('RU KM1'!I2:I152)</f>
        <v>17.659385209011493</v>
      </c>
      <c r="X10" s="36">
        <f>AVERAGE('RU KM1'!I2:I152)</f>
        <v>19.075562913907291</v>
      </c>
      <c r="Y10" s="8">
        <f>_xlfn.STDEV.S('RU KM1'!I2:I152)</f>
        <v>7.334504994500211</v>
      </c>
      <c r="Z10" s="8">
        <f>_xlfn.CONFIDENCE.NORM(0.05,Y10,COUNT('RU KM1'!I2:I152))</f>
        <v>1.1698506643279565</v>
      </c>
      <c r="AA10" s="8">
        <f>MIN('RU KM1'!I2:I152)</f>
        <v>4.55</v>
      </c>
      <c r="AB10" s="27">
        <f>MAX('RU KM1'!I2:I152)</f>
        <v>41.12</v>
      </c>
      <c r="AC10" s="8">
        <f t="shared" si="0"/>
        <v>2.4319999999999999</v>
      </c>
      <c r="AD10" s="8">
        <f t="shared" si="1"/>
        <v>2.3600000000000003</v>
      </c>
      <c r="AE10" s="8">
        <f t="shared" si="2"/>
        <v>2.504</v>
      </c>
      <c r="AF10" s="8">
        <f t="shared" si="5"/>
        <v>7.3098064320916922E-2</v>
      </c>
      <c r="AG10" s="8">
        <f t="shared" si="6"/>
        <v>480.98050400743699</v>
      </c>
      <c r="AH10" s="8">
        <f t="shared" si="7"/>
        <v>453.71660366178281</v>
      </c>
      <c r="AI10" s="8">
        <f t="shared" si="8"/>
        <v>507.86316675883165</v>
      </c>
      <c r="AJ10" s="8">
        <v>27.89</v>
      </c>
      <c r="AK10" s="8">
        <v>1.31433960734886</v>
      </c>
      <c r="AL10" s="9" t="s">
        <v>52</v>
      </c>
    </row>
    <row r="11" spans="1:42" x14ac:dyDescent="0.25">
      <c r="A11" s="6" t="s">
        <v>53</v>
      </c>
      <c r="B11" s="17">
        <v>0.36399999999999999</v>
      </c>
      <c r="C11" s="19">
        <v>54.6</v>
      </c>
      <c r="D11" s="7">
        <v>16.670000000000002</v>
      </c>
      <c r="E11" s="17">
        <v>1.61</v>
      </c>
      <c r="F11" s="17">
        <v>0.38</v>
      </c>
      <c r="G11" s="17">
        <v>0.09</v>
      </c>
      <c r="H11" s="23">
        <v>1.5</v>
      </c>
      <c r="I11" s="8">
        <f>EXP(5.16906)</f>
        <v>175.7495552316592</v>
      </c>
      <c r="J11" s="8">
        <f>EXP(4.99873)</f>
        <v>148.22479402765677</v>
      </c>
      <c r="K11" s="8">
        <f>EXP(5.33938)</f>
        <v>208.3834724765789</v>
      </c>
      <c r="L11" s="8">
        <f>EXP(0.849554)</f>
        <v>2.3386036020920384</v>
      </c>
      <c r="M11" s="8">
        <f>EXP(0.744986)</f>
        <v>2.1064119450070677</v>
      </c>
      <c r="N11" s="8">
        <f>EXP(0.988541)</f>
        <v>2.6873108242514085</v>
      </c>
      <c r="O11" s="43">
        <f>COUNT('EC-AC'!H2:H99)</f>
        <v>98</v>
      </c>
      <c r="P11" s="33">
        <f>MEDIAN('EC-AC'!H2:H99)</f>
        <v>145.9</v>
      </c>
      <c r="Q11" s="36">
        <f>AVERAGE('EC-AC'!H2:H99)</f>
        <v>179.80857142857144</v>
      </c>
      <c r="R11" s="8">
        <f>_xlfn.STDEV.S('EC-AC'!H2:H99)</f>
        <v>130.78479172438878</v>
      </c>
      <c r="S11" s="8">
        <f>_xlfn.CONFIDENCE.NORM(0.05,R11,COUNT('EC-AC'!H2:H99))</f>
        <v>25.893591859658066</v>
      </c>
      <c r="T11" s="8">
        <f>MIN('EC-AC'!H2:H99)</f>
        <v>26.35</v>
      </c>
      <c r="U11" s="26">
        <f>MAX('EC-AC'!H2:H99)</f>
        <v>887.97</v>
      </c>
      <c r="V11" s="8">
        <f>MEDIAN('EC-AC'!I2:I99)</f>
        <v>20.83</v>
      </c>
      <c r="W11" s="36">
        <f>GEOMEAN('EC-AC'!I2:I99)</f>
        <v>19.091758559665912</v>
      </c>
      <c r="X11" s="36">
        <f>AVERAGE('EC-AC'!I2:I99)</f>
        <v>21.10397959183674</v>
      </c>
      <c r="Y11" s="8">
        <f>_xlfn.STDEV.S('EC-AC'!I2:I99)</f>
        <v>8.6280510802195689</v>
      </c>
      <c r="Z11" s="8">
        <f>_xlfn.CONFIDENCE.NORM(0.05,Y11,COUNT('EC-AC'!I2:I99))</f>
        <v>1.7082355698229523</v>
      </c>
      <c r="AA11" s="8">
        <f>MIN('EC-AC'!I2:I99)</f>
        <v>2.69</v>
      </c>
      <c r="AB11" s="27">
        <f>MAX('EC-AC'!I2:I99)</f>
        <v>44.88</v>
      </c>
      <c r="AC11" s="8">
        <f t="shared" si="0"/>
        <v>2.504</v>
      </c>
      <c r="AD11" s="8">
        <f t="shared" si="1"/>
        <v>2.4320000000000004</v>
      </c>
      <c r="AE11" s="8">
        <f t="shared" si="2"/>
        <v>2.5760000000000001</v>
      </c>
      <c r="AF11" s="8">
        <f t="shared" si="5"/>
        <v>7.3065569085974946E-2</v>
      </c>
      <c r="AG11" s="8">
        <f t="shared" si="6"/>
        <v>485.1761327054499</v>
      </c>
      <c r="AH11" s="8">
        <f t="shared" si="7"/>
        <v>447.3123882687832</v>
      </c>
      <c r="AI11" s="8">
        <f t="shared" si="8"/>
        <v>522.31428259145434</v>
      </c>
      <c r="AJ11" s="8">
        <v>39.1</v>
      </c>
      <c r="AK11" s="8">
        <v>1.38246256688818</v>
      </c>
      <c r="AL11" s="9" t="s">
        <v>50</v>
      </c>
    </row>
    <row r="12" spans="1:42" x14ac:dyDescent="0.25">
      <c r="A12" s="41" t="s">
        <v>54</v>
      </c>
      <c r="B12" s="17">
        <v>0.33100000000000002</v>
      </c>
      <c r="C12" s="45">
        <v>61.1</v>
      </c>
      <c r="D12" s="17">
        <v>18.95</v>
      </c>
      <c r="E12" s="17">
        <v>1.41</v>
      </c>
      <c r="F12" s="17">
        <v>0.32</v>
      </c>
      <c r="G12" s="17">
        <v>0.09</v>
      </c>
      <c r="H12" s="23">
        <v>1.41</v>
      </c>
      <c r="I12" s="8">
        <f>EXP(4.99104)</f>
        <v>147.08931686690255</v>
      </c>
      <c r="J12" s="8">
        <f>EXP(4.86743)</f>
        <v>129.98642214989292</v>
      </c>
      <c r="K12" s="8">
        <f>EXP(5.11465)</f>
        <v>166.44251590695765</v>
      </c>
      <c r="L12" s="8">
        <f>EXP(0.677997)</f>
        <v>1.9699280120980285</v>
      </c>
      <c r="M12" s="8">
        <f>EXP(0.601142)</f>
        <v>1.8242008486838526</v>
      </c>
      <c r="N12" s="8">
        <f>EXP(0.777563)</f>
        <v>2.1761624901762939</v>
      </c>
      <c r="O12" s="43">
        <f>COUNT('BK-BR'!H1:H118)</f>
        <v>117</v>
      </c>
      <c r="P12" s="33">
        <f>MEDIAN('BK-BR'!H1:H118)</f>
        <v>144.11000000000001</v>
      </c>
      <c r="Q12" s="36">
        <f>AVERAGE('BK-BR'!H1:H118)</f>
        <v>183.9476068376068</v>
      </c>
      <c r="R12" s="8">
        <f>_xlfn.STDEV.S('BK-BR'!H1:H118)</f>
        <v>125.9589036267151</v>
      </c>
      <c r="S12" s="8">
        <f>_xlfn.CONFIDENCE.NORM(0.05,R12,COUNT('BK-BR'!H1:H118))</f>
        <v>22.82359393236322</v>
      </c>
      <c r="T12" s="8">
        <f>MIN('BK-BR'!H1:H118)</f>
        <v>32.83</v>
      </c>
      <c r="U12" s="26">
        <f>MAX('BK-BR'!H1:H118)</f>
        <v>585.97</v>
      </c>
      <c r="V12" s="8">
        <f>MEDIAN('BK-BR'!I1:I118)</f>
        <v>21.55</v>
      </c>
      <c r="W12" s="36">
        <f>GEOMEAN('BK-BR'!I1:I118)</f>
        <v>21.470342684022587</v>
      </c>
      <c r="X12" s="36">
        <f>AVERAGE('BK-BR'!I1:I118)</f>
        <v>23.232478632478639</v>
      </c>
      <c r="Y12" s="8">
        <f>_xlfn.STDEV.S('BK-BR'!I1:I118)</f>
        <v>9.3302041876225204</v>
      </c>
      <c r="Z12" s="8">
        <f>_xlfn.CONFIDENCE.NORM(0.05,Y12,COUNT('BK-BR'!I1:I118))</f>
        <v>1.6906211911419506</v>
      </c>
      <c r="AA12" s="8">
        <f>MIN('BK-BR'!I1:I118)</f>
        <v>5.94</v>
      </c>
      <c r="AB12" s="27">
        <f>MAX('BK-BR'!I1:I118)</f>
        <v>52.53</v>
      </c>
      <c r="AC12" s="8">
        <f t="shared" si="0"/>
        <v>2.456</v>
      </c>
      <c r="AD12" s="8">
        <f t="shared" si="1"/>
        <v>2.3840000000000003</v>
      </c>
      <c r="AE12" s="8">
        <f t="shared" si="2"/>
        <v>2.528</v>
      </c>
      <c r="AF12" s="8">
        <f>SQRT(AE12/AD12)*AC12-AC12</f>
        <v>7.3087014619461321E-2</v>
      </c>
      <c r="AG12" s="8">
        <f t="shared" si="6"/>
        <v>537.57407961289357</v>
      </c>
      <c r="AH12" s="8">
        <f t="shared" si="7"/>
        <v>505.32946241349498</v>
      </c>
      <c r="AI12" s="8">
        <f t="shared" si="8"/>
        <v>569.34192776013219</v>
      </c>
      <c r="AJ12" s="8">
        <v>33.03</v>
      </c>
      <c r="AK12" s="26">
        <v>1.3117499693603001</v>
      </c>
      <c r="AL12" s="27" t="s">
        <v>42</v>
      </c>
    </row>
    <row r="13" spans="1:42" x14ac:dyDescent="0.25">
      <c r="A13" s="41" t="s">
        <v>55</v>
      </c>
      <c r="B13" s="17">
        <v>0.34599999999999997</v>
      </c>
      <c r="C13" s="45">
        <v>75.2</v>
      </c>
      <c r="D13" s="17">
        <v>16.21</v>
      </c>
      <c r="E13" s="17">
        <v>1.97</v>
      </c>
      <c r="F13" s="17">
        <v>0.4</v>
      </c>
      <c r="G13" s="17">
        <v>0.1</v>
      </c>
      <c r="H13" s="23">
        <v>1.37</v>
      </c>
      <c r="I13" s="8">
        <f>EXP(5.56652)</f>
        <v>261.52241582413751</v>
      </c>
      <c r="J13" s="8">
        <f>EXP(5.43972)</f>
        <v>230.37766868176374</v>
      </c>
      <c r="K13" s="8">
        <f>EXP(5.69332)</f>
        <v>296.87761999610461</v>
      </c>
      <c r="L13" s="8">
        <f>EXP(0.635758)</f>
        <v>1.8884530464864568</v>
      </c>
      <c r="M13" s="8">
        <f>EXP(0.557855)</f>
        <v>1.7469213323488573</v>
      </c>
      <c r="N13" s="8">
        <f>EXP(0.739151)</f>
        <v>2.0941568204050403</v>
      </c>
      <c r="O13" s="43">
        <f>COUNT(EC_A27!H:H)</f>
        <v>99</v>
      </c>
      <c r="P13" s="33">
        <f>MEDIAN(EC_A27!H:H)</f>
        <v>295.73</v>
      </c>
      <c r="Q13" s="36">
        <f>AVERAGE(EC_A27!H:H)</f>
        <v>313.80424242424232</v>
      </c>
      <c r="R13" s="8">
        <f>_xlfn.STDEV.S(EC_A27!H:H)</f>
        <v>183.65839243669348</v>
      </c>
      <c r="S13" s="8">
        <f>_xlfn.CONFIDENCE.NORM(0.05,R13,COUNT(EC_A27!H:H))</f>
        <v>36.177726593332849</v>
      </c>
      <c r="T13" s="8">
        <f>MIN(EC_A27!H:H)</f>
        <v>35.61</v>
      </c>
      <c r="U13" s="26">
        <f>MAX(EC_A27!H:H)</f>
        <v>853.19</v>
      </c>
      <c r="V13" s="8">
        <f>MEDIAN(EC_A27!I:I)</f>
        <v>23.88</v>
      </c>
      <c r="W13" s="36">
        <f>GEOMEAN(EC_A27!I:I)</f>
        <v>23.769653705215948</v>
      </c>
      <c r="X13" s="36">
        <f>AVERAGE(EC_A27!I:I)</f>
        <v>25.685454545454544</v>
      </c>
      <c r="Y13" s="8">
        <f>_xlfn.STDEV.S(EC_A27!I:I)</f>
        <v>10.274713787436095</v>
      </c>
      <c r="Z13" s="8">
        <f>_xlfn.CONFIDENCE.NORM(0.05,Y13,COUNT(EC_A27!I:I))</f>
        <v>2.0239520846004351</v>
      </c>
      <c r="AA13" s="8">
        <f>MIN(EC_A27!I:I)</f>
        <v>6.71</v>
      </c>
      <c r="AB13" s="27">
        <f>MAX(EC_A27!I:I)</f>
        <v>65.89</v>
      </c>
      <c r="AC13" s="8">
        <f t="shared" si="0"/>
        <v>2.52</v>
      </c>
      <c r="AD13" s="8">
        <f t="shared" si="1"/>
        <v>2.4400000000000004</v>
      </c>
      <c r="AE13" s="8">
        <f t="shared" si="2"/>
        <v>2.6</v>
      </c>
      <c r="AF13" s="8">
        <f>SQRT(AE13/AD13)*AC13-AC13</f>
        <v>8.131114481354329E-2</v>
      </c>
      <c r="AG13" s="8">
        <f t="shared" si="6"/>
        <v>474.43569934188639</v>
      </c>
      <c r="AH13" s="8">
        <f t="shared" si="7"/>
        <v>427.71939123367457</v>
      </c>
      <c r="AI13" s="8">
        <f t="shared" si="8"/>
        <v>520.02719007669407</v>
      </c>
      <c r="AJ13" s="8">
        <v>48.7</v>
      </c>
      <c r="AK13" s="26">
        <v>1.6503481637816</v>
      </c>
      <c r="AL13" s="27" t="s">
        <v>56</v>
      </c>
    </row>
    <row r="14" spans="1:42" x14ac:dyDescent="0.25">
      <c r="A14" s="10" t="s">
        <v>57</v>
      </c>
      <c r="B14" s="12"/>
      <c r="C14" s="21"/>
      <c r="D14" s="11">
        <v>16.010000000000002</v>
      </c>
      <c r="E14" s="12">
        <v>0.43</v>
      </c>
      <c r="F14" s="12">
        <v>0.38</v>
      </c>
      <c r="G14" s="12">
        <v>0.04</v>
      </c>
      <c r="H14" s="24">
        <v>1.45</v>
      </c>
      <c r="I14" s="13">
        <f>EXP(4.95529)</f>
        <v>141.92375829554695</v>
      </c>
      <c r="J14" s="13">
        <f>EXP(4.9064)</f>
        <v>135.15199040621653</v>
      </c>
      <c r="K14" s="13">
        <f>EXP(5.00417)</f>
        <v>149.03333414231236</v>
      </c>
      <c r="L14" s="13">
        <f>EXP(0.764478)</f>
        <v>2.147872892324004</v>
      </c>
      <c r="M14" s="13">
        <f>EXP(0.731447)</f>
        <v>2.0780854227728587</v>
      </c>
      <c r="N14" s="13">
        <f>EXP(0.800655)</f>
        <v>2.2269991353112295</v>
      </c>
      <c r="O14" s="44">
        <f>COUNT('L9 DW'!H2:H139, 'L9 Dry'!H:H,  'M9 Dry'!H3:H157, 'H9 Dry'!H2:H138, 'RU KM1'!H2:H152, 'EC-AC'!H2:H99, 'BK-BR'!H1:H118)</f>
        <v>938</v>
      </c>
      <c r="P14" s="34">
        <f>MEDIAN('L9 DW'!H2:H139, 'L9 Dry'!H:H,  'M9 Dry'!H3:H157, 'H9 Dry'!H2:H138, 'RU KM1'!H2:H152, 'EC-AC'!H2:H99, 'BK-BR'!H1:H118)</f>
        <v>117.39500000000001</v>
      </c>
      <c r="Q14" s="37">
        <f>AVERAGE('L9 DW'!H2:H139, 'L9 Dry'!H:H,  'M9 Dry'!H3:H157, 'H9 Dry'!H2:H138, 'RU KM1'!H2:H152, 'EC-AC'!H2:H99, 'BK-BR'!H1:H118)</f>
        <v>154.95678038379532</v>
      </c>
      <c r="R14" s="13">
        <f>_xlfn.STDEV.S('L9 DW'!H2:H139, 'L9 Dry'!H:H,  'M9 Dry'!H3:H157, 'H9 Dry'!H2:H138, 'RU KM1'!H2:H152, 'EC-AC'!H2:H99, 'BK-BR'!H1:H118)</f>
        <v>129.65991651208898</v>
      </c>
      <c r="S14" s="13">
        <f>_xlfn.CONFIDENCE.NORM(0.05,R14,COUNT('L9 DW'!H2:H139, 'L9 Dry'!H:H,  'M9 Dry'!H3:H157, 'H9 Dry'!H2:H138, 'RU KM1'!H2:H152, 'EC-AC'!H2:H99, 'BK-BR'!H1:H118))</f>
        <v>8.2975983638919342</v>
      </c>
      <c r="T14" s="13">
        <f>MIN('L9 DW'!H2:H139, 'L9 Dry'!H:H,  'M9 Dry'!H3:H157, 'H9 Dry'!H2:H138, 'RU KM1'!H2:H152, 'EC-AC'!H2:H99, 'BK-BR'!H1:H118)</f>
        <v>19.14</v>
      </c>
      <c r="U14" s="28">
        <f>MAX('L9 DW'!H2:H139, 'L9 Dry'!H:H,  'M9 Dry'!H3:H157, 'H9 Dry'!H2:H138, 'RU KM1'!H2:H152, 'EC-AC'!H2:H99, 'BK-BR'!H1:H118)</f>
        <v>1177.06</v>
      </c>
      <c r="V14" s="13">
        <f>MEDIAN('L9 DW'!I2:I139, 'L9 Dry'!I:I,  'M9 Dry'!I3:I157, 'H9 Dry'!I2:I138, 'RU KM1'!I2:I152, 'EC-AC'!I2:I99, 'BK-BR'!I1:I118)</f>
        <v>17.41</v>
      </c>
      <c r="W14" s="37">
        <f>GEOMEAN('L9 DW'!I2:I139, 'L9 Dry'!I:I,  'M9 Dry'!I3:I157, 'H9 Dry'!I2:I138, 'RU KM1'!I2:I152, 'EC-AC'!I2:I99, 'BK-BR'!I1:I118)</f>
        <v>17.142515300540222</v>
      </c>
      <c r="X14" s="37">
        <f>AVERAGE('L9 DW'!I2:I139, 'L9 Dry'!I:I,  'M9 Dry'!I3:I157, 'H9 Dry'!I2:I138, 'RU KM1'!I2:I152, 'EC-AC'!I2:I99, 'BK-BR'!I1:I118)</f>
        <v>18.891055437100214</v>
      </c>
      <c r="Y14" s="13">
        <f>_xlfn.STDEV.S('L9 DW'!I2:I139, 'L9 Dry'!I:I,  'M9 Dry'!I3:I157, 'H9 Dry'!I2:I138, 'RU KM1'!I2:I152, 'EC-AC'!I2:I99, 'BK-BR'!I1:I118)</f>
        <v>8.1973092557421747</v>
      </c>
      <c r="Z14" s="13">
        <f>_xlfn.CONFIDENCE.NORM(0.05,Y14,COUNT('L9 DW'!I2:I139, 'L9 Dry'!I:I,  'M9 Dry'!I3:I157, 'H9 Dry'!I2:I138, 'RU KM1'!I2:I152, 'EC-AC'!I2:I99, 'BK-BR'!I1:I118))</f>
        <v>0.52458756490422964</v>
      </c>
      <c r="AA14" s="13">
        <f>MIN('L9 DW'!I2:I139, 'L9 Dry'!I:I,  'M9 Dry'!I3:I157, 'H9 Dry'!I2:I138, 'RU KM1'!I2:I152, 'EC-AC'!I2:I99, 'BK-BR'!I1:I118)</f>
        <v>2.69</v>
      </c>
      <c r="AB14" s="29">
        <f>MAX('L9 DW'!I2:I139, 'L9 Dry'!I:I,  'M9 Dry'!I3:I157, 'H9 Dry'!I2:I138, 'RU KM1'!I2:I152, 'EC-AC'!I2:I99, 'BK-BR'!I1:I118)</f>
        <v>55.48</v>
      </c>
      <c r="AC14" s="13">
        <f t="shared" si="0"/>
        <v>2.504</v>
      </c>
      <c r="AD14" s="13">
        <f t="shared" si="1"/>
        <v>2.472</v>
      </c>
      <c r="AE14" s="13">
        <f t="shared" si="2"/>
        <v>2.536</v>
      </c>
      <c r="AF14" s="13">
        <f>SQRT(AE14/AD14)*AC14-AC14</f>
        <v>3.2207111283867551E-2</v>
      </c>
      <c r="AG14" s="13">
        <f t="shared" si="6"/>
        <v>469.74699883854169</v>
      </c>
      <c r="AH14" s="13">
        <f t="shared" si="7"/>
        <v>459.62634236006556</v>
      </c>
      <c r="AI14" s="13">
        <f t="shared" si="8"/>
        <v>479.81342936524953</v>
      </c>
      <c r="AJ14" s="13">
        <v>10.199999999999999</v>
      </c>
      <c r="AK14" s="13">
        <v>1.39053463133836</v>
      </c>
      <c r="AL14" s="14"/>
    </row>
  </sheetData>
  <mergeCells count="5">
    <mergeCell ref="D1:H1"/>
    <mergeCell ref="AM1:AO1"/>
    <mergeCell ref="O1:AB1"/>
    <mergeCell ref="I1:N1"/>
    <mergeCell ref="AC1:AK1"/>
  </mergeCells>
  <pageMargins left="0.7" right="0.7" top="0.75" bottom="0.75" header="0.3" footer="0.3"/>
  <ignoredErrors>
    <ignoredError sqref="AA9:AB11 AA4:AB4 P4:R4 P9:Q11 X4 X9:X11 O4 T9:V11 T4:V4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7"/>
  <sheetViews>
    <sheetView workbookViewId="0"/>
  </sheetViews>
  <sheetFormatPr defaultRowHeight="15" x14ac:dyDescent="0.25"/>
  <cols>
    <col min="1" max="1" width="18.28515625" bestFit="1" customWidth="1"/>
    <col min="2" max="2" width="13.28515625" customWidth="1"/>
    <col min="3" max="3" width="12.28515625" customWidth="1"/>
    <col min="4" max="4" width="11.42578125" customWidth="1"/>
    <col min="5" max="5" width="11.7109375" customWidth="1"/>
    <col min="6" max="6" width="10.85546875" customWidth="1"/>
    <col min="7" max="7" width="11" customWidth="1"/>
    <col min="8" max="8" width="11.5703125" customWidth="1"/>
    <col min="9" max="9" width="13.28515625" customWidth="1"/>
    <col min="10" max="10" width="18" customWidth="1"/>
    <col min="11" max="11" width="13.140625" customWidth="1"/>
    <col min="12" max="12" width="13.570312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587</v>
      </c>
      <c r="B2">
        <v>846.26</v>
      </c>
      <c r="C2">
        <v>123.71</v>
      </c>
      <c r="D2">
        <v>51.1</v>
      </c>
      <c r="E2">
        <v>37.65</v>
      </c>
      <c r="F2">
        <v>1.36</v>
      </c>
      <c r="G2">
        <v>16.22</v>
      </c>
      <c r="H2">
        <v>32.83</v>
      </c>
      <c r="I2">
        <v>9.69</v>
      </c>
      <c r="J2">
        <v>10.19</v>
      </c>
      <c r="K2">
        <v>0.67200000000000004</v>
      </c>
      <c r="L2" s="16">
        <f>(4*PI()*B2)/(C2^2)</f>
        <v>0.69487080291484815</v>
      </c>
      <c r="M2">
        <f t="shared" ref="M2:M33" si="0">ka*rho*(I2/H2)^(3-(2*Dalpha))</f>
        <v>766.29018693498551</v>
      </c>
    </row>
    <row r="3" spans="1:13" x14ac:dyDescent="0.25">
      <c r="A3" t="s">
        <v>587</v>
      </c>
      <c r="B3">
        <v>1511.24</v>
      </c>
      <c r="C3">
        <v>141.87</v>
      </c>
      <c r="D3">
        <v>54.46</v>
      </c>
      <c r="E3">
        <v>39.67</v>
      </c>
      <c r="F3">
        <v>1.37</v>
      </c>
      <c r="G3">
        <v>16.95</v>
      </c>
      <c r="H3">
        <v>43.87</v>
      </c>
      <c r="I3">
        <v>21.15</v>
      </c>
      <c r="J3">
        <v>20.97</v>
      </c>
      <c r="K3">
        <v>0.67200000000000004</v>
      </c>
      <c r="L3" s="16">
        <f>(4*PI()*B3)/(C3^2)</f>
        <v>0.94354402036212959</v>
      </c>
      <c r="M3">
        <f t="shared" si="0"/>
        <v>1134.6584152130883</v>
      </c>
    </row>
    <row r="4" spans="1:13" x14ac:dyDescent="0.25">
      <c r="A4" t="s">
        <v>587</v>
      </c>
      <c r="B4">
        <v>5698.67</v>
      </c>
      <c r="C4">
        <v>335.5</v>
      </c>
      <c r="D4">
        <v>131.78</v>
      </c>
      <c r="E4">
        <v>82.03</v>
      </c>
      <c r="F4">
        <v>1.61</v>
      </c>
      <c r="G4">
        <v>40.630000000000003</v>
      </c>
      <c r="H4">
        <v>85.18</v>
      </c>
      <c r="I4">
        <v>30.09</v>
      </c>
      <c r="J4">
        <v>32.020000000000003</v>
      </c>
      <c r="K4">
        <v>0.67200000000000004</v>
      </c>
      <c r="L4" s="16">
        <f>(4*PI()*B4)/(C4^2)</f>
        <v>0.63620682460220357</v>
      </c>
      <c r="M4">
        <f t="shared" si="0"/>
        <v>884.74596404552119</v>
      </c>
    </row>
    <row r="5" spans="1:13" x14ac:dyDescent="0.25">
      <c r="A5" t="s">
        <v>587</v>
      </c>
      <c r="B5">
        <v>10591.31</v>
      </c>
      <c r="C5">
        <v>603.1</v>
      </c>
      <c r="D5">
        <v>141.87</v>
      </c>
      <c r="E5">
        <v>124.39</v>
      </c>
      <c r="F5">
        <v>1.1399999999999999</v>
      </c>
      <c r="G5">
        <v>44.13</v>
      </c>
      <c r="H5">
        <v>116.13</v>
      </c>
      <c r="I5">
        <v>23.61</v>
      </c>
      <c r="J5">
        <v>17.5</v>
      </c>
      <c r="K5">
        <v>0.67200000000000004</v>
      </c>
      <c r="L5" s="16">
        <f t="shared" ref="L5:L14" si="1">(4*PI()*B5)/(C5^2)</f>
        <v>0.36591556775256329</v>
      </c>
      <c r="M5">
        <f t="shared" si="0"/>
        <v>568.68555552621035</v>
      </c>
    </row>
    <row r="6" spans="1:13" x14ac:dyDescent="0.25">
      <c r="A6" t="s">
        <v>587</v>
      </c>
      <c r="B6">
        <v>20127.96</v>
      </c>
      <c r="C6">
        <v>1028.7</v>
      </c>
      <c r="D6">
        <v>216.5</v>
      </c>
      <c r="E6">
        <v>202.38</v>
      </c>
      <c r="F6">
        <v>1.07</v>
      </c>
      <c r="G6">
        <v>69.569999999999993</v>
      </c>
      <c r="H6">
        <v>160.09</v>
      </c>
      <c r="I6">
        <v>19.920000000000002</v>
      </c>
      <c r="J6">
        <v>11.87</v>
      </c>
      <c r="K6">
        <v>0.67200000000000004</v>
      </c>
      <c r="L6" s="16">
        <f t="shared" si="1"/>
        <v>0.23901884588408412</v>
      </c>
      <c r="M6">
        <f t="shared" si="0"/>
        <v>383.96448167113897</v>
      </c>
    </row>
    <row r="7" spans="1:13" x14ac:dyDescent="0.25">
      <c r="A7" t="s">
        <v>588</v>
      </c>
      <c r="B7">
        <v>1867.06</v>
      </c>
      <c r="C7">
        <v>153.54</v>
      </c>
      <c r="D7">
        <v>59.93</v>
      </c>
      <c r="E7">
        <v>43.1</v>
      </c>
      <c r="F7">
        <v>1.39</v>
      </c>
      <c r="G7">
        <v>18.670000000000002</v>
      </c>
      <c r="H7">
        <v>48.76</v>
      </c>
      <c r="I7">
        <v>25.22</v>
      </c>
      <c r="J7">
        <v>25.08</v>
      </c>
      <c r="K7">
        <v>0.67300000000000004</v>
      </c>
      <c r="L7" s="16">
        <f t="shared" si="1"/>
        <v>0.99523368342323448</v>
      </c>
      <c r="M7">
        <f t="shared" si="0"/>
        <v>1200.3172758215705</v>
      </c>
    </row>
    <row r="8" spans="1:13" x14ac:dyDescent="0.25">
      <c r="A8" t="s">
        <v>588</v>
      </c>
      <c r="B8">
        <v>6567.13</v>
      </c>
      <c r="C8">
        <v>439.75</v>
      </c>
      <c r="D8">
        <v>116.5</v>
      </c>
      <c r="E8">
        <v>103.03</v>
      </c>
      <c r="F8">
        <v>1.1299999999999999</v>
      </c>
      <c r="G8">
        <v>38.770000000000003</v>
      </c>
      <c r="H8">
        <v>91.44</v>
      </c>
      <c r="I8">
        <v>24.42</v>
      </c>
      <c r="J8">
        <v>17.53</v>
      </c>
      <c r="K8">
        <v>0.67300000000000004</v>
      </c>
      <c r="L8" s="16">
        <f t="shared" si="1"/>
        <v>0.42675024708235659</v>
      </c>
      <c r="M8">
        <f t="shared" si="0"/>
        <v>707.35675031595827</v>
      </c>
    </row>
    <row r="9" spans="1:13" x14ac:dyDescent="0.25">
      <c r="A9" t="s">
        <v>588</v>
      </c>
      <c r="B9">
        <v>28954.59</v>
      </c>
      <c r="C9">
        <v>1040.44</v>
      </c>
      <c r="D9">
        <v>260.62</v>
      </c>
      <c r="E9">
        <v>211.46</v>
      </c>
      <c r="F9">
        <v>1.23</v>
      </c>
      <c r="G9">
        <v>77.87</v>
      </c>
      <c r="H9">
        <v>192.01</v>
      </c>
      <c r="I9">
        <v>21.55</v>
      </c>
      <c r="J9">
        <v>18.22</v>
      </c>
      <c r="K9">
        <v>0.67300000000000004</v>
      </c>
      <c r="L9" s="16">
        <f t="shared" si="1"/>
        <v>0.33611910840065667</v>
      </c>
      <c r="M9">
        <f t="shared" si="0"/>
        <v>353.54906259672254</v>
      </c>
    </row>
    <row r="10" spans="1:13" x14ac:dyDescent="0.25">
      <c r="A10" t="s">
        <v>588</v>
      </c>
      <c r="B10">
        <v>48036.95</v>
      </c>
      <c r="C10">
        <v>3038.49</v>
      </c>
      <c r="D10">
        <v>529.98</v>
      </c>
      <c r="E10">
        <v>334.69</v>
      </c>
      <c r="F10">
        <v>1.58</v>
      </c>
      <c r="G10">
        <v>159.25</v>
      </c>
      <c r="H10">
        <v>247.31</v>
      </c>
      <c r="I10">
        <v>19.88</v>
      </c>
      <c r="J10">
        <v>20.6</v>
      </c>
      <c r="K10">
        <v>0.67300000000000004</v>
      </c>
      <c r="L10" s="16">
        <f t="shared" si="1"/>
        <v>6.5383726055464109E-2</v>
      </c>
      <c r="M10">
        <f t="shared" si="0"/>
        <v>270.7015301712384</v>
      </c>
    </row>
    <row r="11" spans="1:13" x14ac:dyDescent="0.25">
      <c r="A11" t="s">
        <v>589</v>
      </c>
      <c r="B11">
        <v>184327.7</v>
      </c>
      <c r="C11">
        <v>8158.06</v>
      </c>
      <c r="D11">
        <v>1002.19</v>
      </c>
      <c r="E11">
        <v>799.06</v>
      </c>
      <c r="F11">
        <v>1.25</v>
      </c>
      <c r="G11">
        <v>343.77</v>
      </c>
      <c r="H11">
        <v>484.45</v>
      </c>
      <c r="I11">
        <v>25</v>
      </c>
      <c r="J11">
        <v>20.82</v>
      </c>
      <c r="K11">
        <v>0.67300000000000004</v>
      </c>
      <c r="L11" s="16">
        <f t="shared" si="1"/>
        <v>3.4803801090481916E-2</v>
      </c>
      <c r="M11">
        <f t="shared" si="0"/>
        <v>189.89074017385019</v>
      </c>
    </row>
    <row r="12" spans="1:13" x14ac:dyDescent="0.25">
      <c r="A12" t="s">
        <v>590</v>
      </c>
      <c r="B12">
        <v>70603.59</v>
      </c>
      <c r="C12">
        <v>2777.44</v>
      </c>
      <c r="D12">
        <v>460.22</v>
      </c>
      <c r="E12">
        <v>398.41</v>
      </c>
      <c r="F12">
        <v>1.1599999999999999</v>
      </c>
      <c r="G12">
        <v>135.59</v>
      </c>
      <c r="H12">
        <v>299.83</v>
      </c>
      <c r="I12">
        <v>25.08</v>
      </c>
      <c r="J12">
        <v>14.08</v>
      </c>
      <c r="K12">
        <v>0.67200000000000004</v>
      </c>
      <c r="L12" s="16">
        <f t="shared" si="1"/>
        <v>0.11501309135546617</v>
      </c>
      <c r="M12">
        <f t="shared" si="0"/>
        <v>279.45565769185015</v>
      </c>
    </row>
    <row r="13" spans="1:13" x14ac:dyDescent="0.25">
      <c r="A13" t="s">
        <v>591</v>
      </c>
      <c r="B13">
        <v>3201.64</v>
      </c>
      <c r="C13">
        <v>224.65</v>
      </c>
      <c r="D13">
        <v>78.7</v>
      </c>
      <c r="E13">
        <v>67.930000000000007</v>
      </c>
      <c r="F13">
        <v>1.1599999999999999</v>
      </c>
      <c r="G13">
        <v>24.05</v>
      </c>
      <c r="H13">
        <v>63.85</v>
      </c>
      <c r="I13">
        <v>16.989999999999998</v>
      </c>
      <c r="J13">
        <v>13.81</v>
      </c>
      <c r="K13">
        <v>0.67300000000000004</v>
      </c>
      <c r="L13" s="16">
        <f t="shared" si="1"/>
        <v>0.79720408493102479</v>
      </c>
      <c r="M13">
        <f t="shared" si="0"/>
        <v>705.30494766765833</v>
      </c>
    </row>
    <row r="14" spans="1:13" x14ac:dyDescent="0.25">
      <c r="A14" t="s">
        <v>591</v>
      </c>
      <c r="B14">
        <v>10610.62</v>
      </c>
      <c r="C14">
        <v>706.24</v>
      </c>
      <c r="D14">
        <v>225.32</v>
      </c>
      <c r="E14">
        <v>154.03</v>
      </c>
      <c r="F14">
        <v>1.46</v>
      </c>
      <c r="G14">
        <v>68.959999999999994</v>
      </c>
      <c r="H14">
        <v>116.23</v>
      </c>
      <c r="I14">
        <v>22.18</v>
      </c>
      <c r="J14">
        <v>22.29</v>
      </c>
      <c r="K14">
        <v>0.67300000000000004</v>
      </c>
      <c r="L14" s="16">
        <f t="shared" si="1"/>
        <v>0.2673289560412182</v>
      </c>
      <c r="M14">
        <f t="shared" si="0"/>
        <v>540.58699276877053</v>
      </c>
    </row>
    <row r="15" spans="1:13" x14ac:dyDescent="0.25">
      <c r="A15" t="s">
        <v>591</v>
      </c>
      <c r="B15">
        <v>108698.43</v>
      </c>
      <c r="C15">
        <v>3991.25</v>
      </c>
      <c r="D15">
        <v>644.36</v>
      </c>
      <c r="E15">
        <v>589.88</v>
      </c>
      <c r="F15">
        <v>1.0900000000000001</v>
      </c>
      <c r="G15">
        <v>211.12</v>
      </c>
      <c r="H15">
        <v>372.02</v>
      </c>
      <c r="I15">
        <v>33.770000000000003</v>
      </c>
      <c r="J15">
        <v>24.3</v>
      </c>
      <c r="K15">
        <v>0.67300000000000004</v>
      </c>
      <c r="L15" s="16">
        <f>(4*PI()*B15)/(C15^2)</f>
        <v>8.5746276938458849E-2</v>
      </c>
      <c r="M15">
        <f t="shared" si="0"/>
        <v>298.3477495972063</v>
      </c>
    </row>
    <row r="16" spans="1:13" x14ac:dyDescent="0.25">
      <c r="A16" t="s">
        <v>592</v>
      </c>
      <c r="B16">
        <v>32214.51</v>
      </c>
      <c r="C16">
        <v>1810.62</v>
      </c>
      <c r="D16">
        <v>354.44</v>
      </c>
      <c r="E16">
        <v>285.04000000000002</v>
      </c>
      <c r="F16">
        <v>1.24</v>
      </c>
      <c r="G16">
        <v>105.96</v>
      </c>
      <c r="H16">
        <v>202.53</v>
      </c>
      <c r="I16">
        <v>18.38</v>
      </c>
      <c r="J16">
        <v>15.88</v>
      </c>
      <c r="K16">
        <v>0.67400000000000004</v>
      </c>
      <c r="L16" s="16">
        <f>(4*PI()*B16)/(C16^2)</f>
        <v>0.1234828849443514</v>
      </c>
      <c r="M16">
        <f t="shared" si="0"/>
        <v>298.28805620340688</v>
      </c>
    </row>
    <row r="17" spans="1:13" x14ac:dyDescent="0.25">
      <c r="A17" t="s">
        <v>592</v>
      </c>
      <c r="B17">
        <v>56882.47</v>
      </c>
      <c r="C17">
        <v>2658.98</v>
      </c>
      <c r="D17">
        <v>443.39</v>
      </c>
      <c r="E17">
        <v>398.92</v>
      </c>
      <c r="F17">
        <v>1.1100000000000001</v>
      </c>
      <c r="G17">
        <v>133.49</v>
      </c>
      <c r="H17">
        <v>269.12</v>
      </c>
      <c r="I17">
        <v>21.01</v>
      </c>
      <c r="J17">
        <v>12.63</v>
      </c>
      <c r="K17">
        <v>0.67400000000000004</v>
      </c>
      <c r="L17" s="16">
        <f>(4*PI()*B17)/(C17^2)</f>
        <v>0.10110163268042366</v>
      </c>
      <c r="M17">
        <f t="shared" si="0"/>
        <v>264.44478762402434</v>
      </c>
    </row>
    <row r="18" spans="1:13" x14ac:dyDescent="0.25">
      <c r="A18" t="s">
        <v>593</v>
      </c>
      <c r="B18">
        <v>11103.11</v>
      </c>
      <c r="C18">
        <v>479.75</v>
      </c>
      <c r="D18">
        <v>152.53</v>
      </c>
      <c r="E18">
        <v>118.93</v>
      </c>
      <c r="F18">
        <v>1.28</v>
      </c>
      <c r="G18">
        <v>47.47</v>
      </c>
      <c r="H18">
        <v>118.9</v>
      </c>
      <c r="I18">
        <v>28.5</v>
      </c>
      <c r="J18">
        <v>23.79</v>
      </c>
      <c r="K18">
        <v>0.67200000000000004</v>
      </c>
      <c r="L18" s="16">
        <f t="shared" ref="L18:L66" si="2">4*PI()*B18/(C18^2)</f>
        <v>0.60621201487550636</v>
      </c>
      <c r="M18">
        <f t="shared" si="0"/>
        <v>648.75594840998838</v>
      </c>
    </row>
    <row r="19" spans="1:13" x14ac:dyDescent="0.25">
      <c r="A19" t="s">
        <v>593</v>
      </c>
      <c r="B19">
        <v>12989.37</v>
      </c>
      <c r="C19">
        <v>541.57000000000005</v>
      </c>
      <c r="D19">
        <v>180.07</v>
      </c>
      <c r="E19">
        <v>116.91</v>
      </c>
      <c r="F19">
        <v>1.54</v>
      </c>
      <c r="G19">
        <v>53.76</v>
      </c>
      <c r="H19">
        <v>128.6</v>
      </c>
      <c r="I19">
        <v>36.049999999999997</v>
      </c>
      <c r="J19">
        <v>39.17</v>
      </c>
      <c r="K19">
        <v>0.67200000000000004</v>
      </c>
      <c r="L19" s="16">
        <f t="shared" ref="L19:L27" si="3">(4*PI()*B19)/(C19^2)</f>
        <v>0.55653022300945498</v>
      </c>
      <c r="M19">
        <f t="shared" si="0"/>
        <v>735.33017655787307</v>
      </c>
    </row>
    <row r="20" spans="1:13" x14ac:dyDescent="0.25">
      <c r="A20" t="s">
        <v>593</v>
      </c>
      <c r="B20">
        <v>33680.44</v>
      </c>
      <c r="C20">
        <v>1831.65</v>
      </c>
      <c r="D20">
        <v>456.23</v>
      </c>
      <c r="E20">
        <v>202.25</v>
      </c>
      <c r="F20">
        <v>2.2599999999999998</v>
      </c>
      <c r="G20">
        <v>134.87</v>
      </c>
      <c r="H20">
        <v>207.08</v>
      </c>
      <c r="I20">
        <v>17.239999999999998</v>
      </c>
      <c r="J20">
        <v>22.92</v>
      </c>
      <c r="K20">
        <v>0.67200000000000004</v>
      </c>
      <c r="L20" s="16">
        <f t="shared" si="3"/>
        <v>0.12615446899009056</v>
      </c>
      <c r="M20">
        <f t="shared" si="0"/>
        <v>278.40064218872612</v>
      </c>
    </row>
    <row r="21" spans="1:13" x14ac:dyDescent="0.25">
      <c r="A21" t="s">
        <v>593</v>
      </c>
      <c r="B21">
        <v>36382.97</v>
      </c>
      <c r="C21">
        <v>1175.8599999999999</v>
      </c>
      <c r="D21">
        <v>309.75</v>
      </c>
      <c r="E21">
        <v>293.63</v>
      </c>
      <c r="F21">
        <v>1.05</v>
      </c>
      <c r="G21">
        <v>99.71</v>
      </c>
      <c r="H21">
        <v>215.23</v>
      </c>
      <c r="I21">
        <v>47.43</v>
      </c>
      <c r="J21">
        <v>16.8</v>
      </c>
      <c r="K21">
        <v>0.67200000000000004</v>
      </c>
      <c r="L21" s="16">
        <f t="shared" si="3"/>
        <v>0.33067150992116762</v>
      </c>
      <c r="M21">
        <f t="shared" si="0"/>
        <v>606.55641993040376</v>
      </c>
    </row>
    <row r="22" spans="1:13" x14ac:dyDescent="0.25">
      <c r="A22" t="s">
        <v>594</v>
      </c>
      <c r="B22">
        <v>5675.24</v>
      </c>
      <c r="C22">
        <v>397.06</v>
      </c>
      <c r="D22">
        <v>107.5</v>
      </c>
      <c r="E22">
        <v>98.09</v>
      </c>
      <c r="F22">
        <v>1.1000000000000001</v>
      </c>
      <c r="G22">
        <v>33.770000000000003</v>
      </c>
      <c r="H22">
        <v>85.01</v>
      </c>
      <c r="I22">
        <v>16.98</v>
      </c>
      <c r="J22">
        <v>12.57</v>
      </c>
      <c r="K22">
        <v>0.67200000000000004</v>
      </c>
      <c r="L22" s="16">
        <f t="shared" si="3"/>
        <v>0.45235752542327839</v>
      </c>
      <c r="M22">
        <f t="shared" si="0"/>
        <v>560.69293571905359</v>
      </c>
    </row>
    <row r="23" spans="1:13" x14ac:dyDescent="0.25">
      <c r="A23" t="s">
        <v>594</v>
      </c>
      <c r="B23">
        <v>23717.03</v>
      </c>
      <c r="C23">
        <v>970.15</v>
      </c>
      <c r="D23">
        <v>290.91000000000003</v>
      </c>
      <c r="E23">
        <v>228.43</v>
      </c>
      <c r="F23">
        <v>1.27</v>
      </c>
      <c r="G23">
        <v>76.05</v>
      </c>
      <c r="H23">
        <v>173.77</v>
      </c>
      <c r="I23">
        <v>20.239999999999998</v>
      </c>
      <c r="J23">
        <v>17.54</v>
      </c>
      <c r="K23">
        <v>0.67200000000000004</v>
      </c>
      <c r="L23" s="16">
        <f t="shared" si="3"/>
        <v>0.31665940465541881</v>
      </c>
      <c r="M23">
        <f t="shared" si="0"/>
        <v>364.1996417231897</v>
      </c>
    </row>
    <row r="24" spans="1:13" x14ac:dyDescent="0.25">
      <c r="A24" t="s">
        <v>595</v>
      </c>
      <c r="B24">
        <v>6923.06</v>
      </c>
      <c r="C24">
        <v>364.89</v>
      </c>
      <c r="D24">
        <v>103</v>
      </c>
      <c r="E24">
        <v>96.94</v>
      </c>
      <c r="F24">
        <v>1.06</v>
      </c>
      <c r="G24">
        <v>35.770000000000003</v>
      </c>
      <c r="H24">
        <v>93.89</v>
      </c>
      <c r="I24">
        <v>10.4</v>
      </c>
      <c r="J24">
        <v>17.27</v>
      </c>
      <c r="K24">
        <v>0.67300000000000004</v>
      </c>
      <c r="L24" s="16">
        <f t="shared" si="3"/>
        <v>0.65340738188764624</v>
      </c>
      <c r="M24">
        <f t="shared" si="0"/>
        <v>349.85021792796402</v>
      </c>
    </row>
    <row r="25" spans="1:13" x14ac:dyDescent="0.25">
      <c r="A25" t="s">
        <v>595</v>
      </c>
      <c r="B25">
        <v>80817.81</v>
      </c>
      <c r="C25">
        <v>3339.86</v>
      </c>
      <c r="D25">
        <v>560.12</v>
      </c>
      <c r="E25">
        <v>374.98</v>
      </c>
      <c r="F25">
        <v>1.49</v>
      </c>
      <c r="G25">
        <v>174.2</v>
      </c>
      <c r="H25">
        <v>320.77999999999997</v>
      </c>
      <c r="I25">
        <v>25.95</v>
      </c>
      <c r="J25">
        <v>26.44</v>
      </c>
      <c r="K25">
        <v>0.67300000000000004</v>
      </c>
      <c r="L25" s="16">
        <f t="shared" si="3"/>
        <v>9.1045904930855751E-2</v>
      </c>
      <c r="M25">
        <f t="shared" si="0"/>
        <v>272.07899321653838</v>
      </c>
    </row>
    <row r="26" spans="1:13" x14ac:dyDescent="0.25">
      <c r="A26" t="s">
        <v>596</v>
      </c>
      <c r="B26">
        <v>8986.94</v>
      </c>
      <c r="C26">
        <v>335.03</v>
      </c>
      <c r="D26">
        <v>133.19999999999999</v>
      </c>
      <c r="E26">
        <v>104.28</v>
      </c>
      <c r="F26">
        <v>1.28</v>
      </c>
      <c r="G26">
        <v>39.46</v>
      </c>
      <c r="H26">
        <v>106.97</v>
      </c>
      <c r="I26">
        <v>52.53</v>
      </c>
      <c r="J26">
        <v>50.83</v>
      </c>
      <c r="K26">
        <v>0.67300000000000004</v>
      </c>
      <c r="L26" s="16">
        <f>(4*PI()*B26)/(C26^2)</f>
        <v>1.0061304932107646</v>
      </c>
      <c r="M26">
        <f t="shared" si="0"/>
        <v>1151.5088300421889</v>
      </c>
    </row>
    <row r="27" spans="1:13" x14ac:dyDescent="0.25">
      <c r="A27" t="s">
        <v>596</v>
      </c>
      <c r="B27">
        <v>141316.39000000001</v>
      </c>
      <c r="C27">
        <v>6048.63</v>
      </c>
      <c r="D27">
        <v>818.73</v>
      </c>
      <c r="E27">
        <v>597.4</v>
      </c>
      <c r="F27">
        <v>1.37</v>
      </c>
      <c r="G27">
        <v>216.73</v>
      </c>
      <c r="H27">
        <v>424.18</v>
      </c>
      <c r="I27">
        <v>22.04</v>
      </c>
      <c r="J27">
        <v>20.7</v>
      </c>
      <c r="K27">
        <v>0.67300000000000004</v>
      </c>
      <c r="L27" s="16">
        <f t="shared" si="3"/>
        <v>4.8538724566850162E-2</v>
      </c>
      <c r="M27">
        <f t="shared" si="0"/>
        <v>190.93259295261853</v>
      </c>
    </row>
    <row r="28" spans="1:13" x14ac:dyDescent="0.25">
      <c r="A28" t="s">
        <v>597</v>
      </c>
      <c r="B28">
        <v>1559.08</v>
      </c>
      <c r="C28">
        <v>135.12</v>
      </c>
      <c r="D28">
        <v>49.75</v>
      </c>
      <c r="E28">
        <v>45.71</v>
      </c>
      <c r="F28">
        <v>1.0900000000000001</v>
      </c>
      <c r="G28">
        <v>16.399999999999999</v>
      </c>
      <c r="H28">
        <v>44.55</v>
      </c>
      <c r="I28">
        <v>23.19</v>
      </c>
      <c r="J28">
        <v>15.53</v>
      </c>
      <c r="K28">
        <v>0.67200000000000004</v>
      </c>
      <c r="L28" s="16">
        <f>(4*PI()*B28)/(C28^2)</f>
        <v>1.0730970261284696</v>
      </c>
      <c r="M28">
        <f t="shared" si="0"/>
        <v>1206.4612592119533</v>
      </c>
    </row>
    <row r="29" spans="1:13" x14ac:dyDescent="0.25">
      <c r="A29" t="s">
        <v>597</v>
      </c>
      <c r="B29">
        <v>3613.89</v>
      </c>
      <c r="C29">
        <v>289.74</v>
      </c>
      <c r="D29">
        <v>92.1</v>
      </c>
      <c r="E29">
        <v>86.72</v>
      </c>
      <c r="F29">
        <v>1.06</v>
      </c>
      <c r="G29">
        <v>29.21</v>
      </c>
      <c r="H29">
        <v>67.83</v>
      </c>
      <c r="I29">
        <v>17.45</v>
      </c>
      <c r="J29">
        <v>10.210000000000001</v>
      </c>
      <c r="K29">
        <v>0.67200000000000004</v>
      </c>
      <c r="L29" s="16">
        <f t="shared" si="2"/>
        <v>0.54096339846479458</v>
      </c>
      <c r="M29">
        <f t="shared" si="0"/>
        <v>686.51469836457136</v>
      </c>
    </row>
    <row r="30" spans="1:13" x14ac:dyDescent="0.25">
      <c r="A30" t="s">
        <v>597</v>
      </c>
      <c r="B30">
        <v>140395.03</v>
      </c>
      <c r="C30">
        <v>5743.62</v>
      </c>
      <c r="D30">
        <v>836.94</v>
      </c>
      <c r="E30">
        <v>504.85</v>
      </c>
      <c r="F30">
        <v>1.66</v>
      </c>
      <c r="G30">
        <v>240.13</v>
      </c>
      <c r="H30">
        <v>422.8</v>
      </c>
      <c r="I30">
        <v>31.16</v>
      </c>
      <c r="J30">
        <v>33.049999999999997</v>
      </c>
      <c r="K30">
        <v>0.67200000000000004</v>
      </c>
      <c r="L30" s="16">
        <f t="shared" si="2"/>
        <v>5.3479852379519292E-2</v>
      </c>
      <c r="M30">
        <f t="shared" si="0"/>
        <v>252.53462050151856</v>
      </c>
    </row>
    <row r="31" spans="1:13" x14ac:dyDescent="0.25">
      <c r="A31" t="s">
        <v>598</v>
      </c>
      <c r="B31">
        <v>29243.63</v>
      </c>
      <c r="C31">
        <v>1029.8900000000001</v>
      </c>
      <c r="D31">
        <v>270.60000000000002</v>
      </c>
      <c r="E31">
        <v>212.71</v>
      </c>
      <c r="F31">
        <v>1.27</v>
      </c>
      <c r="G31">
        <v>80.06</v>
      </c>
      <c r="H31">
        <v>192.96</v>
      </c>
      <c r="I31">
        <v>38.01</v>
      </c>
      <c r="J31">
        <v>35.29</v>
      </c>
      <c r="K31">
        <v>0.67300000000000004</v>
      </c>
      <c r="L31" s="16">
        <f t="shared" si="2"/>
        <v>0.34646507444889713</v>
      </c>
      <c r="M31">
        <f t="shared" si="0"/>
        <v>554.49216241301076</v>
      </c>
    </row>
    <row r="32" spans="1:13" x14ac:dyDescent="0.25">
      <c r="A32" t="s">
        <v>598</v>
      </c>
      <c r="B32">
        <v>150859.79999999999</v>
      </c>
      <c r="C32">
        <v>5570.18</v>
      </c>
      <c r="D32">
        <v>761.31</v>
      </c>
      <c r="E32">
        <v>666.4</v>
      </c>
      <c r="F32">
        <v>1.1399999999999999</v>
      </c>
      <c r="G32">
        <v>236.39</v>
      </c>
      <c r="H32">
        <v>438.27</v>
      </c>
      <c r="I32">
        <v>32.01</v>
      </c>
      <c r="J32">
        <v>25.45</v>
      </c>
      <c r="K32">
        <v>0.67300000000000004</v>
      </c>
      <c r="L32" s="16">
        <f t="shared" si="2"/>
        <v>6.1100523671579227E-2</v>
      </c>
      <c r="M32">
        <f t="shared" si="0"/>
        <v>250.71833375456146</v>
      </c>
    </row>
    <row r="33" spans="1:13" x14ac:dyDescent="0.25">
      <c r="A33" t="s">
        <v>599</v>
      </c>
      <c r="B33">
        <v>3634.76</v>
      </c>
      <c r="C33">
        <v>209.79</v>
      </c>
      <c r="D33">
        <v>79.34</v>
      </c>
      <c r="E33">
        <v>67.91</v>
      </c>
      <c r="F33">
        <v>1.17</v>
      </c>
      <c r="G33">
        <v>24.78</v>
      </c>
      <c r="H33">
        <v>68.03</v>
      </c>
      <c r="I33">
        <v>27.96</v>
      </c>
      <c r="J33">
        <v>23.27</v>
      </c>
      <c r="K33">
        <v>0.67200000000000004</v>
      </c>
      <c r="L33" s="16">
        <f t="shared" si="2"/>
        <v>1.0378056677304315</v>
      </c>
      <c r="M33">
        <f t="shared" si="0"/>
        <v>998.66609447718565</v>
      </c>
    </row>
    <row r="34" spans="1:13" x14ac:dyDescent="0.25">
      <c r="A34" t="s">
        <v>599</v>
      </c>
      <c r="B34">
        <v>81797.61</v>
      </c>
      <c r="C34">
        <v>3992.79</v>
      </c>
      <c r="D34">
        <v>765.88</v>
      </c>
      <c r="E34">
        <v>404.12</v>
      </c>
      <c r="F34">
        <v>1.9</v>
      </c>
      <c r="G34">
        <v>199.42</v>
      </c>
      <c r="H34">
        <v>322.72000000000003</v>
      </c>
      <c r="I34">
        <v>25.58</v>
      </c>
      <c r="J34">
        <v>28.8</v>
      </c>
      <c r="K34">
        <v>0.67200000000000004</v>
      </c>
      <c r="L34" s="16">
        <f t="shared" si="2"/>
        <v>6.4475918869160695E-2</v>
      </c>
      <c r="M34">
        <f t="shared" ref="M34:M65" si="4">ka*rho*(I34/H34)^(3-(2*Dalpha))</f>
        <v>267.67676562224619</v>
      </c>
    </row>
    <row r="35" spans="1:13" x14ac:dyDescent="0.25">
      <c r="A35" t="s">
        <v>600</v>
      </c>
      <c r="B35">
        <v>2405.13</v>
      </c>
      <c r="C35">
        <v>155.29</v>
      </c>
      <c r="D35">
        <v>65.62</v>
      </c>
      <c r="E35">
        <v>52.49</v>
      </c>
      <c r="F35">
        <v>1.25</v>
      </c>
      <c r="G35">
        <v>20.420000000000002</v>
      </c>
      <c r="H35">
        <v>55.34</v>
      </c>
      <c r="I35">
        <v>32.18</v>
      </c>
      <c r="J35">
        <v>31.2</v>
      </c>
      <c r="K35">
        <v>1.0940000000000001</v>
      </c>
      <c r="L35" s="16">
        <f t="shared" si="2"/>
        <v>1.2533184691468937</v>
      </c>
      <c r="M35">
        <f t="shared" si="4"/>
        <v>1318.2217000630644</v>
      </c>
    </row>
    <row r="36" spans="1:13" x14ac:dyDescent="0.25">
      <c r="A36" t="s">
        <v>600</v>
      </c>
      <c r="B36">
        <v>10464.870000000001</v>
      </c>
      <c r="C36">
        <v>661.63</v>
      </c>
      <c r="D36">
        <v>153.11000000000001</v>
      </c>
      <c r="E36">
        <v>133.41999999999999</v>
      </c>
      <c r="F36">
        <v>1.1499999999999999</v>
      </c>
      <c r="G36">
        <v>47.95</v>
      </c>
      <c r="H36">
        <v>115.43</v>
      </c>
      <c r="I36">
        <v>17.43</v>
      </c>
      <c r="J36">
        <v>14.8</v>
      </c>
      <c r="K36">
        <v>1.0940000000000001</v>
      </c>
      <c r="L36" s="16">
        <f t="shared" si="2"/>
        <v>0.30040926565136705</v>
      </c>
      <c r="M36">
        <f t="shared" si="4"/>
        <v>448.26404086552628</v>
      </c>
    </row>
    <row r="37" spans="1:13" x14ac:dyDescent="0.25">
      <c r="A37" t="s">
        <v>600</v>
      </c>
      <c r="B37">
        <v>178548.65</v>
      </c>
      <c r="C37">
        <v>5687.87</v>
      </c>
      <c r="D37">
        <v>938.32</v>
      </c>
      <c r="E37">
        <v>633.20000000000005</v>
      </c>
      <c r="F37">
        <v>1.48</v>
      </c>
      <c r="G37">
        <v>276.02999999999997</v>
      </c>
      <c r="H37">
        <v>476.8</v>
      </c>
      <c r="I37">
        <v>42.43</v>
      </c>
      <c r="J37">
        <v>42.5</v>
      </c>
      <c r="K37">
        <v>1.0940000000000001</v>
      </c>
      <c r="L37" s="16">
        <f t="shared" si="2"/>
        <v>6.9353296915001167E-2</v>
      </c>
      <c r="M37">
        <f t="shared" si="4"/>
        <v>293.64348967854835</v>
      </c>
    </row>
    <row r="38" spans="1:13" x14ac:dyDescent="0.25">
      <c r="A38" t="s">
        <v>600</v>
      </c>
      <c r="B38">
        <v>180336.65</v>
      </c>
      <c r="C38">
        <v>4887.3500000000004</v>
      </c>
      <c r="D38">
        <v>956.91</v>
      </c>
      <c r="E38">
        <v>570.87</v>
      </c>
      <c r="F38">
        <v>1.68</v>
      </c>
      <c r="G38">
        <v>315.52999999999997</v>
      </c>
      <c r="H38">
        <v>479.18</v>
      </c>
      <c r="I38">
        <v>45.81</v>
      </c>
      <c r="J38">
        <v>49.01</v>
      </c>
      <c r="K38">
        <v>1.0940000000000001</v>
      </c>
      <c r="L38" s="16">
        <f t="shared" si="2"/>
        <v>9.4873949219917889E-2</v>
      </c>
      <c r="M38">
        <f t="shared" si="4"/>
        <v>310.97124719774769</v>
      </c>
    </row>
    <row r="39" spans="1:13" x14ac:dyDescent="0.25">
      <c r="A39" t="s">
        <v>601</v>
      </c>
      <c r="B39">
        <v>6012.51</v>
      </c>
      <c r="C39">
        <v>384.93</v>
      </c>
      <c r="D39">
        <v>107.55</v>
      </c>
      <c r="E39">
        <v>97.85</v>
      </c>
      <c r="F39">
        <v>1.1000000000000001</v>
      </c>
      <c r="G39">
        <v>34.44</v>
      </c>
      <c r="H39">
        <v>87.49</v>
      </c>
      <c r="I39">
        <v>20.079999999999998</v>
      </c>
      <c r="J39">
        <v>15.99</v>
      </c>
      <c r="K39">
        <v>0.80900000000000005</v>
      </c>
      <c r="L39" s="16">
        <f t="shared" si="2"/>
        <v>0.50992012939049547</v>
      </c>
      <c r="M39">
        <f t="shared" si="4"/>
        <v>626.60691335021158</v>
      </c>
    </row>
    <row r="40" spans="1:13" x14ac:dyDescent="0.25">
      <c r="A40" t="s">
        <v>601</v>
      </c>
      <c r="B40">
        <v>36608.01</v>
      </c>
      <c r="C40">
        <v>1381.22</v>
      </c>
      <c r="D40">
        <v>296.77999999999997</v>
      </c>
      <c r="E40">
        <v>245.84</v>
      </c>
      <c r="F40">
        <v>1.21</v>
      </c>
      <c r="G40">
        <v>93.34</v>
      </c>
      <c r="H40">
        <v>215.9</v>
      </c>
      <c r="I40">
        <v>27.14</v>
      </c>
      <c r="J40">
        <v>21.66</v>
      </c>
      <c r="K40">
        <v>0.80900000000000005</v>
      </c>
      <c r="L40" s="16">
        <f t="shared" si="2"/>
        <v>0.24113500966408183</v>
      </c>
      <c r="M40">
        <f t="shared" si="4"/>
        <v>387.11206707586422</v>
      </c>
    </row>
    <row r="41" spans="1:13" x14ac:dyDescent="0.25">
      <c r="A41" t="s">
        <v>601</v>
      </c>
      <c r="B41">
        <v>43753.83</v>
      </c>
      <c r="C41">
        <v>1310.06</v>
      </c>
      <c r="D41">
        <v>329.13</v>
      </c>
      <c r="E41">
        <v>248.26</v>
      </c>
      <c r="F41">
        <v>1.33</v>
      </c>
      <c r="G41">
        <v>96.61</v>
      </c>
      <c r="H41">
        <v>236.03</v>
      </c>
      <c r="I41">
        <v>37.409999999999997</v>
      </c>
      <c r="J41">
        <v>32.92</v>
      </c>
      <c r="K41">
        <v>0.80900000000000005</v>
      </c>
      <c r="L41" s="16">
        <f t="shared" si="2"/>
        <v>0.32036389558881778</v>
      </c>
      <c r="M41">
        <f t="shared" si="4"/>
        <v>465.98007831923724</v>
      </c>
    </row>
    <row r="42" spans="1:13" x14ac:dyDescent="0.25">
      <c r="A42" t="s">
        <v>601</v>
      </c>
      <c r="B42">
        <v>109971.18</v>
      </c>
      <c r="C42">
        <v>3156.27</v>
      </c>
      <c r="D42">
        <v>673.63</v>
      </c>
      <c r="E42">
        <v>461.76</v>
      </c>
      <c r="F42">
        <v>1.46</v>
      </c>
      <c r="G42">
        <v>209.54</v>
      </c>
      <c r="H42">
        <v>374.19</v>
      </c>
      <c r="I42">
        <v>48.97</v>
      </c>
      <c r="J42">
        <v>48.75</v>
      </c>
      <c r="K42">
        <v>0.80900000000000005</v>
      </c>
      <c r="L42" s="16">
        <f t="shared" si="2"/>
        <v>0.13872043892343111</v>
      </c>
      <c r="M42">
        <f t="shared" si="4"/>
        <v>399.78020849843853</v>
      </c>
    </row>
    <row r="43" spans="1:13" x14ac:dyDescent="0.25">
      <c r="A43" t="s">
        <v>602</v>
      </c>
      <c r="B43">
        <v>2099.1</v>
      </c>
      <c r="C43">
        <v>213.99</v>
      </c>
      <c r="D43">
        <v>83.98</v>
      </c>
      <c r="E43">
        <v>46.84</v>
      </c>
      <c r="F43">
        <v>1.79</v>
      </c>
      <c r="G43">
        <v>23.33</v>
      </c>
      <c r="H43">
        <v>51.7</v>
      </c>
      <c r="I43">
        <v>13.1</v>
      </c>
      <c r="J43">
        <v>14.33</v>
      </c>
      <c r="K43">
        <v>0.80800000000000005</v>
      </c>
      <c r="L43" s="16">
        <f t="shared" si="2"/>
        <v>0.57604450103636384</v>
      </c>
      <c r="M43">
        <f t="shared" si="4"/>
        <v>678.22774292923111</v>
      </c>
    </row>
    <row r="44" spans="1:13" x14ac:dyDescent="0.25">
      <c r="A44" t="s">
        <v>602</v>
      </c>
      <c r="B44">
        <v>5224.6099999999997</v>
      </c>
      <c r="C44">
        <v>417.49</v>
      </c>
      <c r="D44">
        <v>138.09</v>
      </c>
      <c r="E44">
        <v>74.290000000000006</v>
      </c>
      <c r="F44">
        <v>1.86</v>
      </c>
      <c r="G44">
        <v>38.31</v>
      </c>
      <c r="H44">
        <v>81.56</v>
      </c>
      <c r="I44">
        <v>15.9</v>
      </c>
      <c r="J44">
        <v>18.170000000000002</v>
      </c>
      <c r="K44">
        <v>0.80800000000000005</v>
      </c>
      <c r="L44" s="16">
        <f t="shared" si="2"/>
        <v>0.37667915412531738</v>
      </c>
      <c r="M44">
        <f t="shared" si="4"/>
        <v>549.9039944389915</v>
      </c>
    </row>
    <row r="45" spans="1:13" x14ac:dyDescent="0.25">
      <c r="A45" t="s">
        <v>602</v>
      </c>
      <c r="B45">
        <v>107362.06</v>
      </c>
      <c r="C45">
        <v>3946.38</v>
      </c>
      <c r="D45">
        <v>613.72</v>
      </c>
      <c r="E45">
        <v>522.47</v>
      </c>
      <c r="F45">
        <v>1.17</v>
      </c>
      <c r="G45">
        <v>186.03</v>
      </c>
      <c r="H45">
        <v>369.73</v>
      </c>
      <c r="I45">
        <v>27.88</v>
      </c>
      <c r="J45">
        <v>23.03</v>
      </c>
      <c r="K45">
        <v>0.80800000000000005</v>
      </c>
      <c r="L45" s="16">
        <f t="shared" si="2"/>
        <v>8.6628919371719126E-2</v>
      </c>
      <c r="M45">
        <f t="shared" si="4"/>
        <v>257.2038182492592</v>
      </c>
    </row>
    <row r="46" spans="1:13" x14ac:dyDescent="0.25">
      <c r="A46" t="s">
        <v>602</v>
      </c>
      <c r="B46">
        <v>269677.71000000002</v>
      </c>
      <c r="C46">
        <v>7196.67</v>
      </c>
      <c r="D46">
        <v>1124.08</v>
      </c>
      <c r="E46">
        <v>794.61</v>
      </c>
      <c r="F46">
        <v>1.41</v>
      </c>
      <c r="G46">
        <v>310.33999999999997</v>
      </c>
      <c r="H46">
        <v>585.97</v>
      </c>
      <c r="I46">
        <v>46.77</v>
      </c>
      <c r="J46">
        <v>45.27</v>
      </c>
      <c r="K46">
        <v>0.80800000000000005</v>
      </c>
      <c r="L46" s="16">
        <f t="shared" si="2"/>
        <v>6.5432232467814225E-2</v>
      </c>
      <c r="M46">
        <f t="shared" si="4"/>
        <v>269.16868881259074</v>
      </c>
    </row>
    <row r="47" spans="1:13" x14ac:dyDescent="0.25">
      <c r="A47" t="s">
        <v>603</v>
      </c>
      <c r="B47">
        <v>18336.28</v>
      </c>
      <c r="C47">
        <v>1164.31</v>
      </c>
      <c r="D47">
        <v>233.02</v>
      </c>
      <c r="E47">
        <v>201.47</v>
      </c>
      <c r="F47">
        <v>1.1599999999999999</v>
      </c>
      <c r="G47">
        <v>63.25</v>
      </c>
      <c r="H47">
        <v>152.80000000000001</v>
      </c>
      <c r="I47">
        <v>15.09</v>
      </c>
      <c r="J47">
        <v>13.5</v>
      </c>
      <c r="K47">
        <v>0.80900000000000005</v>
      </c>
      <c r="L47" s="16">
        <f t="shared" si="2"/>
        <v>0.16997452691389342</v>
      </c>
      <c r="M47">
        <f t="shared" si="4"/>
        <v>319.15647298433777</v>
      </c>
    </row>
    <row r="48" spans="1:13" x14ac:dyDescent="0.25">
      <c r="A48" t="s">
        <v>603</v>
      </c>
      <c r="B48">
        <v>41134.04</v>
      </c>
      <c r="C48">
        <v>1732.3</v>
      </c>
      <c r="D48">
        <v>377.85</v>
      </c>
      <c r="E48">
        <v>271.86</v>
      </c>
      <c r="F48">
        <v>1.39</v>
      </c>
      <c r="G48">
        <v>113.16</v>
      </c>
      <c r="H48">
        <v>228.85</v>
      </c>
      <c r="I48">
        <v>23.55</v>
      </c>
      <c r="J48">
        <v>22.49</v>
      </c>
      <c r="K48">
        <v>0.80900000000000005</v>
      </c>
      <c r="L48" s="16">
        <f t="shared" si="2"/>
        <v>0.17225229594043745</v>
      </c>
      <c r="M48">
        <f t="shared" si="4"/>
        <v>329.83971333620747</v>
      </c>
    </row>
    <row r="49" spans="1:13" x14ac:dyDescent="0.25">
      <c r="A49" t="s">
        <v>603</v>
      </c>
      <c r="B49">
        <v>54235.03</v>
      </c>
      <c r="C49">
        <v>2301.1</v>
      </c>
      <c r="D49">
        <v>428.02</v>
      </c>
      <c r="E49">
        <v>407.79</v>
      </c>
      <c r="F49">
        <v>1.05</v>
      </c>
      <c r="G49">
        <v>130.03</v>
      </c>
      <c r="H49">
        <v>262.77999999999997</v>
      </c>
      <c r="I49">
        <v>28.48</v>
      </c>
      <c r="J49">
        <v>8.4</v>
      </c>
      <c r="K49">
        <v>0.80900000000000005</v>
      </c>
      <c r="L49" s="16">
        <f t="shared" si="2"/>
        <v>0.12871191856550571</v>
      </c>
      <c r="M49">
        <f t="shared" si="4"/>
        <v>343.80254712869032</v>
      </c>
    </row>
    <row r="50" spans="1:13" x14ac:dyDescent="0.25">
      <c r="A50" t="s">
        <v>604</v>
      </c>
      <c r="B50">
        <v>3220.48</v>
      </c>
      <c r="C50">
        <v>261.66000000000003</v>
      </c>
      <c r="D50">
        <v>95.29</v>
      </c>
      <c r="E50">
        <v>58.15</v>
      </c>
      <c r="F50">
        <v>1.64</v>
      </c>
      <c r="G50">
        <v>28.97</v>
      </c>
      <c r="H50">
        <v>64.03</v>
      </c>
      <c r="I50">
        <v>14.86</v>
      </c>
      <c r="J50">
        <v>16.829999999999998</v>
      </c>
      <c r="K50">
        <v>0.80800000000000005</v>
      </c>
      <c r="L50" s="16">
        <f t="shared" si="2"/>
        <v>0.59109297287207396</v>
      </c>
      <c r="M50">
        <f t="shared" si="4"/>
        <v>632.20684640531556</v>
      </c>
    </row>
    <row r="51" spans="1:13" x14ac:dyDescent="0.25">
      <c r="A51" t="s">
        <v>604</v>
      </c>
      <c r="B51">
        <v>41257.760000000002</v>
      </c>
      <c r="C51">
        <v>1661.19</v>
      </c>
      <c r="D51">
        <v>361.8</v>
      </c>
      <c r="E51">
        <v>287.5</v>
      </c>
      <c r="F51">
        <v>1.26</v>
      </c>
      <c r="G51">
        <v>105.32</v>
      </c>
      <c r="H51">
        <v>229.2</v>
      </c>
      <c r="I51">
        <v>31.44</v>
      </c>
      <c r="J51">
        <v>27.39</v>
      </c>
      <c r="K51">
        <v>0.80800000000000005</v>
      </c>
      <c r="L51" s="16">
        <f t="shared" si="2"/>
        <v>0.18787841732199911</v>
      </c>
      <c r="M51">
        <f t="shared" si="4"/>
        <v>415.11199977044225</v>
      </c>
    </row>
    <row r="52" spans="1:13" x14ac:dyDescent="0.25">
      <c r="A52" t="s">
        <v>604</v>
      </c>
      <c r="B52">
        <v>42842.559999999998</v>
      </c>
      <c r="C52">
        <v>2135.2399999999998</v>
      </c>
      <c r="D52">
        <v>422.36</v>
      </c>
      <c r="E52">
        <v>322.22000000000003</v>
      </c>
      <c r="F52">
        <v>1.31</v>
      </c>
      <c r="G52">
        <v>138.19</v>
      </c>
      <c r="H52">
        <v>233.56</v>
      </c>
      <c r="I52">
        <v>5.94</v>
      </c>
      <c r="J52">
        <v>21.01</v>
      </c>
      <c r="K52">
        <v>0.80800000000000005</v>
      </c>
      <c r="L52" s="16">
        <f t="shared" si="2"/>
        <v>0.1180842252219364</v>
      </c>
      <c r="M52">
        <f t="shared" si="4"/>
        <v>107.81056730039194</v>
      </c>
    </row>
    <row r="53" spans="1:13" x14ac:dyDescent="0.25">
      <c r="A53" t="s">
        <v>605</v>
      </c>
      <c r="B53">
        <v>6760.95</v>
      </c>
      <c r="C53">
        <v>521.26</v>
      </c>
      <c r="D53">
        <v>151.47</v>
      </c>
      <c r="E53">
        <v>108.35</v>
      </c>
      <c r="F53">
        <v>1.4</v>
      </c>
      <c r="G53">
        <v>49.21</v>
      </c>
      <c r="H53">
        <v>92.78</v>
      </c>
      <c r="I53">
        <v>17.87</v>
      </c>
      <c r="J53">
        <v>17.39</v>
      </c>
      <c r="K53">
        <v>0.53900000000000003</v>
      </c>
      <c r="L53" s="16">
        <f t="shared" si="2"/>
        <v>0.31268625339499612</v>
      </c>
      <c r="M53">
        <f t="shared" si="4"/>
        <v>544.61186165171102</v>
      </c>
    </row>
    <row r="54" spans="1:13" x14ac:dyDescent="0.25">
      <c r="A54" t="s">
        <v>605</v>
      </c>
      <c r="B54">
        <v>20982.84</v>
      </c>
      <c r="C54">
        <v>1311.49</v>
      </c>
      <c r="D54">
        <v>244.19</v>
      </c>
      <c r="E54">
        <v>202.68</v>
      </c>
      <c r="F54">
        <v>1.2</v>
      </c>
      <c r="G54">
        <v>75.459999999999994</v>
      </c>
      <c r="H54">
        <v>163.44999999999999</v>
      </c>
      <c r="I54">
        <v>15.07</v>
      </c>
      <c r="J54">
        <v>12.57</v>
      </c>
      <c r="K54">
        <v>0.53900000000000003</v>
      </c>
      <c r="L54" s="16">
        <f t="shared" si="2"/>
        <v>0.15330070993964903</v>
      </c>
      <c r="M54">
        <f t="shared" si="4"/>
        <v>302.08809501446666</v>
      </c>
    </row>
    <row r="55" spans="1:13" x14ac:dyDescent="0.25">
      <c r="A55" t="s">
        <v>606</v>
      </c>
      <c r="B55">
        <v>25280.17</v>
      </c>
      <c r="C55">
        <v>1334.16</v>
      </c>
      <c r="D55">
        <v>280.95</v>
      </c>
      <c r="E55">
        <v>225.16</v>
      </c>
      <c r="F55">
        <v>1.25</v>
      </c>
      <c r="G55">
        <v>82.05</v>
      </c>
      <c r="H55">
        <v>179.41</v>
      </c>
      <c r="I55">
        <v>24.34</v>
      </c>
      <c r="J55">
        <v>22.48</v>
      </c>
      <c r="K55">
        <v>0.67200000000000004</v>
      </c>
      <c r="L55" s="16">
        <f t="shared" si="2"/>
        <v>0.17847361590639552</v>
      </c>
      <c r="M55">
        <f t="shared" si="4"/>
        <v>411.46233918344939</v>
      </c>
    </row>
    <row r="56" spans="1:13" x14ac:dyDescent="0.25">
      <c r="A56" t="s">
        <v>606</v>
      </c>
      <c r="B56">
        <v>154407.78</v>
      </c>
      <c r="C56">
        <v>5520.8</v>
      </c>
      <c r="D56">
        <v>753.45</v>
      </c>
      <c r="E56">
        <v>649.27</v>
      </c>
      <c r="F56">
        <v>1.1599999999999999</v>
      </c>
      <c r="G56">
        <v>251.99</v>
      </c>
      <c r="H56">
        <v>443.39</v>
      </c>
      <c r="I56">
        <v>28.64</v>
      </c>
      <c r="J56">
        <v>19.5</v>
      </c>
      <c r="K56">
        <v>0.67200000000000004</v>
      </c>
      <c r="L56" s="16">
        <f t="shared" si="2"/>
        <v>6.3661228356319793E-2</v>
      </c>
      <c r="M56">
        <f t="shared" si="4"/>
        <v>227.24830064953426</v>
      </c>
    </row>
    <row r="57" spans="1:13" x14ac:dyDescent="0.25">
      <c r="A57" t="s">
        <v>607</v>
      </c>
      <c r="B57">
        <v>1411.11</v>
      </c>
      <c r="C57">
        <v>124.08</v>
      </c>
      <c r="D57">
        <v>49.23</v>
      </c>
      <c r="E57">
        <v>43.16</v>
      </c>
      <c r="F57">
        <v>1.1399999999999999</v>
      </c>
      <c r="G57">
        <v>15.92</v>
      </c>
      <c r="H57">
        <v>42.39</v>
      </c>
      <c r="I57">
        <v>24.65</v>
      </c>
      <c r="J57">
        <v>16.440000000000001</v>
      </c>
      <c r="K57">
        <v>0.67400000000000004</v>
      </c>
      <c r="L57" s="16">
        <f>4*PI()*B57/(C57^2)</f>
        <v>1.1517737172039055</v>
      </c>
      <c r="M57">
        <f t="shared" si="4"/>
        <v>1318.237780270985</v>
      </c>
    </row>
    <row r="58" spans="1:13" x14ac:dyDescent="0.25">
      <c r="A58" t="s">
        <v>607</v>
      </c>
      <c r="B58">
        <v>32513.81</v>
      </c>
      <c r="C58">
        <v>2358.23</v>
      </c>
      <c r="D58">
        <v>530.04</v>
      </c>
      <c r="E58">
        <v>268.39</v>
      </c>
      <c r="F58">
        <v>1.97</v>
      </c>
      <c r="G58">
        <v>148.76</v>
      </c>
      <c r="H58">
        <v>203.46</v>
      </c>
      <c r="I58">
        <v>19.18</v>
      </c>
      <c r="J58">
        <v>21.8</v>
      </c>
      <c r="K58">
        <v>0.67400000000000004</v>
      </c>
      <c r="L58" s="16">
        <f t="shared" si="2"/>
        <v>7.3469216387988576E-2</v>
      </c>
      <c r="M58">
        <f t="shared" si="4"/>
        <v>307.50104692664036</v>
      </c>
    </row>
    <row r="59" spans="1:13" x14ac:dyDescent="0.25">
      <c r="A59" t="s">
        <v>607</v>
      </c>
      <c r="B59">
        <v>179745.23</v>
      </c>
      <c r="C59">
        <v>6835.28</v>
      </c>
      <c r="D59">
        <v>1002.77</v>
      </c>
      <c r="E59">
        <v>530.72</v>
      </c>
      <c r="F59">
        <v>1.89</v>
      </c>
      <c r="G59">
        <v>273.74</v>
      </c>
      <c r="H59">
        <v>478.39</v>
      </c>
      <c r="I59">
        <v>27.86</v>
      </c>
      <c r="J59">
        <v>32.47</v>
      </c>
      <c r="K59">
        <v>0.67400000000000004</v>
      </c>
      <c r="L59" s="16">
        <f t="shared" si="2"/>
        <v>4.8345339988186749E-2</v>
      </c>
      <c r="M59">
        <f t="shared" si="4"/>
        <v>209.17518607836357</v>
      </c>
    </row>
    <row r="60" spans="1:13" x14ac:dyDescent="0.25">
      <c r="A60" t="s">
        <v>608</v>
      </c>
      <c r="B60">
        <v>11793.08</v>
      </c>
      <c r="C60">
        <v>993.03</v>
      </c>
      <c r="D60">
        <v>189.12</v>
      </c>
      <c r="E60">
        <v>162.72</v>
      </c>
      <c r="F60">
        <v>1.1599999999999999</v>
      </c>
      <c r="G60">
        <v>64.63</v>
      </c>
      <c r="H60">
        <v>122.54</v>
      </c>
      <c r="I60">
        <v>14.95</v>
      </c>
      <c r="J60">
        <v>12.18</v>
      </c>
      <c r="K60">
        <v>0.53900000000000003</v>
      </c>
      <c r="L60" s="16">
        <f t="shared" si="2"/>
        <v>0.15028387018956005</v>
      </c>
      <c r="M60">
        <f t="shared" si="4"/>
        <v>377.95631140258251</v>
      </c>
    </row>
    <row r="61" spans="1:13" x14ac:dyDescent="0.25">
      <c r="A61" t="s">
        <v>608</v>
      </c>
      <c r="B61">
        <v>32002.81</v>
      </c>
      <c r="C61">
        <v>1750.07</v>
      </c>
      <c r="D61">
        <v>332.99</v>
      </c>
      <c r="E61">
        <v>204.21</v>
      </c>
      <c r="F61">
        <v>1.63</v>
      </c>
      <c r="G61">
        <v>100.82</v>
      </c>
      <c r="H61">
        <v>201.86</v>
      </c>
      <c r="I61">
        <v>22.76</v>
      </c>
      <c r="J61">
        <v>24.17</v>
      </c>
      <c r="K61">
        <v>0.53900000000000003</v>
      </c>
      <c r="L61" s="16">
        <f t="shared" si="2"/>
        <v>0.13130677562693491</v>
      </c>
      <c r="M61">
        <f t="shared" si="4"/>
        <v>354.85304774715263</v>
      </c>
    </row>
    <row r="62" spans="1:13" x14ac:dyDescent="0.25">
      <c r="A62" t="s">
        <v>609</v>
      </c>
      <c r="B62">
        <v>6548.85</v>
      </c>
      <c r="C62">
        <v>497.61</v>
      </c>
      <c r="D62">
        <v>144.1</v>
      </c>
      <c r="E62">
        <v>103.08</v>
      </c>
      <c r="F62">
        <v>1.4</v>
      </c>
      <c r="G62">
        <v>44.95</v>
      </c>
      <c r="H62">
        <v>91.31</v>
      </c>
      <c r="I62">
        <v>18.940000000000001</v>
      </c>
      <c r="J62">
        <v>18.75</v>
      </c>
      <c r="K62">
        <v>0.54</v>
      </c>
      <c r="L62" s="16">
        <f t="shared" si="2"/>
        <v>0.33235078460857526</v>
      </c>
      <c r="M62">
        <f t="shared" si="4"/>
        <v>577.88344628495747</v>
      </c>
    </row>
    <row r="63" spans="1:13" x14ac:dyDescent="0.25">
      <c r="A63" t="s">
        <v>609</v>
      </c>
      <c r="B63">
        <v>57562.46</v>
      </c>
      <c r="C63">
        <v>2649.94</v>
      </c>
      <c r="D63">
        <v>497.61</v>
      </c>
      <c r="E63">
        <v>458.75</v>
      </c>
      <c r="F63">
        <v>1.08</v>
      </c>
      <c r="G63">
        <v>174.36</v>
      </c>
      <c r="H63">
        <v>270.72000000000003</v>
      </c>
      <c r="I63">
        <v>27.71</v>
      </c>
      <c r="J63">
        <v>18.39</v>
      </c>
      <c r="K63">
        <v>0.54</v>
      </c>
      <c r="L63" s="16">
        <f t="shared" si="2"/>
        <v>0.10300946421830012</v>
      </c>
      <c r="M63">
        <f t="shared" si="4"/>
        <v>328.43081357415804</v>
      </c>
    </row>
    <row r="64" spans="1:13" x14ac:dyDescent="0.25">
      <c r="A64" t="s">
        <v>610</v>
      </c>
      <c r="B64">
        <v>2764.01</v>
      </c>
      <c r="C64">
        <v>232.6</v>
      </c>
      <c r="D64">
        <v>91</v>
      </c>
      <c r="E64">
        <v>71.069999999999993</v>
      </c>
      <c r="F64">
        <v>1.28</v>
      </c>
      <c r="G64">
        <v>28.48</v>
      </c>
      <c r="H64">
        <v>59.32</v>
      </c>
      <c r="I64">
        <v>13.26</v>
      </c>
      <c r="J64">
        <v>2.3199999999999998</v>
      </c>
      <c r="K64">
        <v>0.53800000000000003</v>
      </c>
      <c r="L64" s="16">
        <f t="shared" si="2"/>
        <v>0.64199264587970928</v>
      </c>
      <c r="M64">
        <f t="shared" si="4"/>
        <v>613.51453180790622</v>
      </c>
    </row>
    <row r="65" spans="1:13" x14ac:dyDescent="0.25">
      <c r="A65" t="s">
        <v>610</v>
      </c>
      <c r="B65">
        <v>32266.47</v>
      </c>
      <c r="C65">
        <v>2418.64</v>
      </c>
      <c r="D65">
        <v>418.9</v>
      </c>
      <c r="E65">
        <v>257.37</v>
      </c>
      <c r="F65">
        <v>1.63</v>
      </c>
      <c r="G65">
        <v>125.96</v>
      </c>
      <c r="H65">
        <v>202.69</v>
      </c>
      <c r="I65">
        <v>14.89</v>
      </c>
      <c r="J65">
        <v>16.22</v>
      </c>
      <c r="K65">
        <v>0.53800000000000003</v>
      </c>
      <c r="L65" s="16">
        <f t="shared" si="2"/>
        <v>6.931366411057821E-2</v>
      </c>
      <c r="M65">
        <f t="shared" si="4"/>
        <v>251.88415498246974</v>
      </c>
    </row>
    <row r="66" spans="1:13" x14ac:dyDescent="0.25">
      <c r="A66" t="s">
        <v>611</v>
      </c>
      <c r="B66">
        <v>3334.78</v>
      </c>
      <c r="C66">
        <v>517.12</v>
      </c>
      <c r="D66">
        <v>170.49</v>
      </c>
      <c r="E66">
        <v>82.82</v>
      </c>
      <c r="F66">
        <v>2.06</v>
      </c>
      <c r="G66">
        <v>50.27</v>
      </c>
      <c r="H66">
        <v>65.16</v>
      </c>
      <c r="I66">
        <v>7.33</v>
      </c>
      <c r="J66">
        <v>8.9700000000000006</v>
      </c>
      <c r="K66">
        <v>0.40400000000000003</v>
      </c>
      <c r="L66" s="16">
        <f t="shared" si="2"/>
        <v>0.15670916000347021</v>
      </c>
      <c r="M66">
        <f t="shared" ref="M66:M97" si="5">ka*rho*(I66/H66)^(3-(2*Dalpha))</f>
        <v>354.20057982287983</v>
      </c>
    </row>
    <row r="67" spans="1:13" x14ac:dyDescent="0.25">
      <c r="A67" t="s">
        <v>611</v>
      </c>
      <c r="B67">
        <v>7611.64</v>
      </c>
      <c r="C67">
        <v>556.29999999999995</v>
      </c>
      <c r="D67">
        <v>149.47999999999999</v>
      </c>
      <c r="E67">
        <v>119.18</v>
      </c>
      <c r="F67">
        <v>1.25</v>
      </c>
      <c r="G67">
        <v>44.54</v>
      </c>
      <c r="H67">
        <v>98.45</v>
      </c>
      <c r="I67">
        <v>18.66</v>
      </c>
      <c r="J67">
        <v>16.32</v>
      </c>
      <c r="K67">
        <v>0.40400000000000003</v>
      </c>
      <c r="L67" s="16">
        <f t="shared" ref="L67:L119" si="6">4*PI()*B67/(C67^2)</f>
        <v>0.30907934545409238</v>
      </c>
      <c r="M67">
        <f t="shared" si="5"/>
        <v>537.65994556277349</v>
      </c>
    </row>
    <row r="68" spans="1:13" x14ac:dyDescent="0.25">
      <c r="A68" t="s">
        <v>612</v>
      </c>
      <c r="B68">
        <v>8443.89</v>
      </c>
      <c r="C68">
        <v>472.01</v>
      </c>
      <c r="D68">
        <v>120.32</v>
      </c>
      <c r="E68">
        <v>120.32</v>
      </c>
      <c r="F68">
        <v>1</v>
      </c>
      <c r="G68">
        <v>39.33</v>
      </c>
      <c r="H68">
        <v>103.69</v>
      </c>
      <c r="I68">
        <v>26.1</v>
      </c>
      <c r="J68">
        <v>8.9499999999999993</v>
      </c>
      <c r="K68">
        <v>0.40400000000000003</v>
      </c>
      <c r="L68" s="16">
        <f t="shared" si="6"/>
        <v>0.47626649653263864</v>
      </c>
      <c r="M68">
        <f t="shared" si="5"/>
        <v>674.64274575590537</v>
      </c>
    </row>
    <row r="69" spans="1:13" x14ac:dyDescent="0.25">
      <c r="A69" t="s">
        <v>612</v>
      </c>
      <c r="B69">
        <v>10214.24</v>
      </c>
      <c r="C69">
        <v>799.87</v>
      </c>
      <c r="D69">
        <v>265.68</v>
      </c>
      <c r="E69">
        <v>111.84</v>
      </c>
      <c r="F69">
        <v>2.38</v>
      </c>
      <c r="G69">
        <v>78.11</v>
      </c>
      <c r="H69">
        <v>114.04</v>
      </c>
      <c r="I69">
        <v>20.440000000000001</v>
      </c>
      <c r="J69">
        <v>23.45</v>
      </c>
      <c r="K69">
        <v>0.40400000000000003</v>
      </c>
      <c r="L69" s="16">
        <f t="shared" si="6"/>
        <v>0.20062133004712712</v>
      </c>
      <c r="M69">
        <f t="shared" si="5"/>
        <v>514.15006476549081</v>
      </c>
    </row>
    <row r="70" spans="1:13" x14ac:dyDescent="0.25">
      <c r="A70" t="s">
        <v>612</v>
      </c>
      <c r="B70">
        <v>12253.6</v>
      </c>
      <c r="C70">
        <v>639.16999999999996</v>
      </c>
      <c r="D70">
        <v>203.1</v>
      </c>
      <c r="E70">
        <v>174.43</v>
      </c>
      <c r="F70">
        <v>1.1599999999999999</v>
      </c>
      <c r="G70">
        <v>60.12</v>
      </c>
      <c r="H70">
        <v>124.91</v>
      </c>
      <c r="I70">
        <v>28.56</v>
      </c>
      <c r="J70">
        <v>24.89</v>
      </c>
      <c r="K70">
        <v>0.40400000000000003</v>
      </c>
      <c r="L70" s="16">
        <f t="shared" si="6"/>
        <v>0.37691272310048485</v>
      </c>
      <c r="M70">
        <f t="shared" si="5"/>
        <v>624.71185048638472</v>
      </c>
    </row>
    <row r="71" spans="1:13" x14ac:dyDescent="0.25">
      <c r="A71" t="s">
        <v>613</v>
      </c>
      <c r="B71">
        <v>3675.74</v>
      </c>
      <c r="C71">
        <v>231.47</v>
      </c>
      <c r="D71">
        <v>98.39</v>
      </c>
      <c r="E71">
        <v>69.36</v>
      </c>
      <c r="F71">
        <v>1.42</v>
      </c>
      <c r="G71">
        <v>28.8</v>
      </c>
      <c r="H71">
        <v>68.41</v>
      </c>
      <c r="I71">
        <v>21.75</v>
      </c>
      <c r="J71">
        <v>21.98</v>
      </c>
      <c r="K71">
        <v>0.80700000000000005</v>
      </c>
      <c r="L71" s="16">
        <f t="shared" si="6"/>
        <v>0.86211504693538654</v>
      </c>
      <c r="M71">
        <f t="shared" si="5"/>
        <v>813.24740334932881</v>
      </c>
    </row>
    <row r="72" spans="1:13" x14ac:dyDescent="0.25">
      <c r="A72" t="s">
        <v>613</v>
      </c>
      <c r="B72">
        <v>5090.4799999999996</v>
      </c>
      <c r="C72">
        <v>286.31</v>
      </c>
      <c r="D72">
        <v>100.81</v>
      </c>
      <c r="E72">
        <v>96.78</v>
      </c>
      <c r="F72">
        <v>1.04</v>
      </c>
      <c r="G72">
        <v>31.74</v>
      </c>
      <c r="H72">
        <v>80.510000000000005</v>
      </c>
      <c r="I72">
        <v>26.18</v>
      </c>
      <c r="J72">
        <v>12.51</v>
      </c>
      <c r="K72">
        <v>0.80700000000000005</v>
      </c>
      <c r="L72" s="16">
        <f t="shared" si="6"/>
        <v>0.78036101614878384</v>
      </c>
      <c r="M72">
        <f t="shared" si="5"/>
        <v>828.03139037237213</v>
      </c>
    </row>
    <row r="73" spans="1:13" x14ac:dyDescent="0.25">
      <c r="A73" t="s">
        <v>613</v>
      </c>
      <c r="B73">
        <v>37681.67</v>
      </c>
      <c r="C73">
        <v>1143.6300000000001</v>
      </c>
      <c r="D73">
        <v>337.12</v>
      </c>
      <c r="E73">
        <v>220.98</v>
      </c>
      <c r="F73">
        <v>1.53</v>
      </c>
      <c r="G73">
        <v>106.6</v>
      </c>
      <c r="H73">
        <v>219.04</v>
      </c>
      <c r="I73">
        <v>42.65</v>
      </c>
      <c r="J73">
        <v>44.77</v>
      </c>
      <c r="K73">
        <v>0.80700000000000005</v>
      </c>
      <c r="L73" s="16">
        <f t="shared" si="6"/>
        <v>0.36205031292499135</v>
      </c>
      <c r="M73">
        <f t="shared" si="5"/>
        <v>549.37315305220704</v>
      </c>
    </row>
    <row r="74" spans="1:13" x14ac:dyDescent="0.25">
      <c r="A74" t="s">
        <v>613</v>
      </c>
      <c r="B74">
        <v>135777.85999999999</v>
      </c>
      <c r="C74">
        <v>4676.95</v>
      </c>
      <c r="D74">
        <v>865.38</v>
      </c>
      <c r="E74">
        <v>662.95</v>
      </c>
      <c r="F74">
        <v>1.31</v>
      </c>
      <c r="G74">
        <v>252.25</v>
      </c>
      <c r="H74">
        <v>415.79</v>
      </c>
      <c r="I74">
        <v>35.49</v>
      </c>
      <c r="J74">
        <v>31.84</v>
      </c>
      <c r="K74">
        <v>0.80700000000000005</v>
      </c>
      <c r="L74" s="16">
        <f t="shared" si="6"/>
        <v>7.800337061612278E-2</v>
      </c>
      <c r="M74">
        <f t="shared" si="5"/>
        <v>284.01188612740708</v>
      </c>
    </row>
    <row r="75" spans="1:13" x14ac:dyDescent="0.25">
      <c r="A75" t="s">
        <v>614</v>
      </c>
      <c r="B75">
        <v>8495.33</v>
      </c>
      <c r="C75">
        <v>805.53</v>
      </c>
      <c r="D75">
        <v>228.46</v>
      </c>
      <c r="E75">
        <v>139.01</v>
      </c>
      <c r="F75">
        <v>1.64</v>
      </c>
      <c r="G75">
        <v>72.819999999999993</v>
      </c>
      <c r="H75">
        <v>104</v>
      </c>
      <c r="I75">
        <v>15.24</v>
      </c>
      <c r="J75">
        <v>16.32</v>
      </c>
      <c r="K75">
        <v>0.53900000000000003</v>
      </c>
      <c r="L75" s="16">
        <f t="shared" si="6"/>
        <v>0.16452302235529673</v>
      </c>
      <c r="M75">
        <f t="shared" si="5"/>
        <v>437.63520475823412</v>
      </c>
    </row>
    <row r="76" spans="1:13" x14ac:dyDescent="0.25">
      <c r="A76" t="s">
        <v>614</v>
      </c>
      <c r="B76">
        <v>122361.03</v>
      </c>
      <c r="C76">
        <v>4908.05</v>
      </c>
      <c r="D76">
        <v>686.45</v>
      </c>
      <c r="E76">
        <v>614.79</v>
      </c>
      <c r="F76">
        <v>1.1200000000000001</v>
      </c>
      <c r="G76">
        <v>260.64</v>
      </c>
      <c r="H76">
        <v>394.71</v>
      </c>
      <c r="I76">
        <v>30.96</v>
      </c>
      <c r="J76">
        <v>21.88</v>
      </c>
      <c r="K76">
        <v>0.53900000000000003</v>
      </c>
      <c r="L76" s="16">
        <f t="shared" si="6"/>
        <v>6.3831497229391715E-2</v>
      </c>
      <c r="M76">
        <f t="shared" si="5"/>
        <v>265.44173457826895</v>
      </c>
    </row>
    <row r="77" spans="1:13" x14ac:dyDescent="0.25">
      <c r="A77" t="s">
        <v>615</v>
      </c>
      <c r="B77">
        <v>3689.68</v>
      </c>
      <c r="C77">
        <v>296.44</v>
      </c>
      <c r="D77">
        <v>100.97</v>
      </c>
      <c r="E77">
        <v>83.2</v>
      </c>
      <c r="F77">
        <v>1.21</v>
      </c>
      <c r="G77">
        <v>30.62</v>
      </c>
      <c r="H77">
        <v>68.540000000000006</v>
      </c>
      <c r="I77">
        <v>22.05</v>
      </c>
      <c r="J77">
        <v>19.87</v>
      </c>
      <c r="K77">
        <v>0.80800000000000005</v>
      </c>
      <c r="L77" s="16">
        <f t="shared" si="6"/>
        <v>0.52762450407987171</v>
      </c>
      <c r="M77">
        <f t="shared" si="5"/>
        <v>820.96103258112123</v>
      </c>
    </row>
    <row r="78" spans="1:13" x14ac:dyDescent="0.25">
      <c r="A78" t="s">
        <v>615</v>
      </c>
      <c r="B78">
        <v>15503.82</v>
      </c>
      <c r="C78">
        <v>832.79</v>
      </c>
      <c r="D78">
        <v>242.33</v>
      </c>
      <c r="E78">
        <v>151.05000000000001</v>
      </c>
      <c r="F78">
        <v>1.6</v>
      </c>
      <c r="G78">
        <v>72.5</v>
      </c>
      <c r="H78">
        <v>140.5</v>
      </c>
      <c r="I78">
        <v>20.85</v>
      </c>
      <c r="J78">
        <v>25.13</v>
      </c>
      <c r="K78">
        <v>0.80800000000000005</v>
      </c>
      <c r="L78" s="16">
        <f t="shared" si="6"/>
        <v>0.28091671317913935</v>
      </c>
      <c r="M78">
        <f t="shared" si="5"/>
        <v>442.07375920520309</v>
      </c>
    </row>
    <row r="79" spans="1:13" x14ac:dyDescent="0.25">
      <c r="A79" t="s">
        <v>615</v>
      </c>
      <c r="B79">
        <v>15818.31</v>
      </c>
      <c r="C79">
        <v>703.55</v>
      </c>
      <c r="D79">
        <v>187.4</v>
      </c>
      <c r="E79">
        <v>176.09</v>
      </c>
      <c r="F79">
        <v>1.06</v>
      </c>
      <c r="G79">
        <v>57.07</v>
      </c>
      <c r="H79">
        <v>141.91999999999999</v>
      </c>
      <c r="I79">
        <v>13.41</v>
      </c>
      <c r="J79">
        <v>10.039999999999999</v>
      </c>
      <c r="K79">
        <v>0.80800000000000005</v>
      </c>
      <c r="L79" s="16">
        <f t="shared" si="6"/>
        <v>0.40158733852231476</v>
      </c>
      <c r="M79">
        <f t="shared" si="5"/>
        <v>308.07686686935244</v>
      </c>
    </row>
    <row r="80" spans="1:13" x14ac:dyDescent="0.25">
      <c r="A80" t="s">
        <v>615</v>
      </c>
      <c r="B80">
        <v>16022.53</v>
      </c>
      <c r="C80">
        <v>1008.88</v>
      </c>
      <c r="D80">
        <v>244.75</v>
      </c>
      <c r="E80">
        <v>178.51</v>
      </c>
      <c r="F80">
        <v>1.37</v>
      </c>
      <c r="G80">
        <v>78.17</v>
      </c>
      <c r="H80">
        <v>142.83000000000001</v>
      </c>
      <c r="I80">
        <v>16.350000000000001</v>
      </c>
      <c r="J80">
        <v>15.62</v>
      </c>
      <c r="K80">
        <v>0.80800000000000005</v>
      </c>
      <c r="L80" s="16">
        <f t="shared" si="6"/>
        <v>0.19781623514301586</v>
      </c>
      <c r="M80">
        <f t="shared" si="5"/>
        <v>359.17789858508752</v>
      </c>
    </row>
    <row r="81" spans="1:13" x14ac:dyDescent="0.25">
      <c r="A81" t="s">
        <v>615</v>
      </c>
      <c r="B81">
        <v>31474.15</v>
      </c>
      <c r="C81">
        <v>1535.54</v>
      </c>
      <c r="D81">
        <v>354.6</v>
      </c>
      <c r="E81">
        <v>226.98</v>
      </c>
      <c r="F81">
        <v>1.56</v>
      </c>
      <c r="G81">
        <v>95.27</v>
      </c>
      <c r="H81">
        <v>200.19</v>
      </c>
      <c r="I81">
        <v>19.18</v>
      </c>
      <c r="J81">
        <v>20.39</v>
      </c>
      <c r="K81">
        <v>0.80800000000000005</v>
      </c>
      <c r="L81" s="16">
        <f t="shared" si="6"/>
        <v>0.16774191862224419</v>
      </c>
      <c r="M81">
        <f t="shared" si="5"/>
        <v>311.51282206438606</v>
      </c>
    </row>
    <row r="82" spans="1:13" x14ac:dyDescent="0.25">
      <c r="A82" t="s">
        <v>615</v>
      </c>
      <c r="B82">
        <v>47809.86</v>
      </c>
      <c r="C82">
        <v>2474.9499999999998</v>
      </c>
      <c r="D82">
        <v>372.37</v>
      </c>
      <c r="E82">
        <v>343.29</v>
      </c>
      <c r="F82">
        <v>1.08</v>
      </c>
      <c r="G82">
        <v>115.74</v>
      </c>
      <c r="H82">
        <v>246.73</v>
      </c>
      <c r="I82">
        <v>20.85</v>
      </c>
      <c r="J82">
        <v>14.09</v>
      </c>
      <c r="K82">
        <v>0.80800000000000005</v>
      </c>
      <c r="L82" s="16">
        <f t="shared" si="6"/>
        <v>9.8083166226966126E-2</v>
      </c>
      <c r="M82">
        <f t="shared" si="5"/>
        <v>281.74630493498711</v>
      </c>
    </row>
    <row r="83" spans="1:13" x14ac:dyDescent="0.25">
      <c r="A83" t="s">
        <v>616</v>
      </c>
      <c r="B83">
        <v>20082.11</v>
      </c>
      <c r="C83">
        <v>1085.48</v>
      </c>
      <c r="D83">
        <v>243.37</v>
      </c>
      <c r="E83">
        <v>194.37</v>
      </c>
      <c r="F83">
        <v>1.25</v>
      </c>
      <c r="G83">
        <v>68.58</v>
      </c>
      <c r="H83">
        <v>159.9</v>
      </c>
      <c r="I83">
        <v>15.33</v>
      </c>
      <c r="J83">
        <v>12.63</v>
      </c>
      <c r="K83">
        <v>0.53800000000000003</v>
      </c>
      <c r="L83" s="16">
        <f t="shared" si="6"/>
        <v>0.21417834268716293</v>
      </c>
      <c r="M83">
        <f t="shared" si="5"/>
        <v>311.67782279482441</v>
      </c>
    </row>
    <row r="84" spans="1:13" x14ac:dyDescent="0.25">
      <c r="A84" t="s">
        <v>616</v>
      </c>
      <c r="B84">
        <v>26634.38</v>
      </c>
      <c r="C84">
        <v>1815.6</v>
      </c>
      <c r="D84">
        <v>327.91</v>
      </c>
      <c r="E84">
        <v>156.15</v>
      </c>
      <c r="F84">
        <v>2.1</v>
      </c>
      <c r="G84">
        <v>99.17</v>
      </c>
      <c r="H84">
        <v>184.15</v>
      </c>
      <c r="I84">
        <v>16.8</v>
      </c>
      <c r="J84">
        <v>20.36</v>
      </c>
      <c r="K84">
        <v>0.53800000000000003</v>
      </c>
      <c r="L84" s="16">
        <f t="shared" si="6"/>
        <v>0.10153414300720641</v>
      </c>
      <c r="M84">
        <f t="shared" si="5"/>
        <v>299.54425555270404</v>
      </c>
    </row>
    <row r="85" spans="1:13" x14ac:dyDescent="0.25">
      <c r="A85" t="s">
        <v>617</v>
      </c>
      <c r="B85">
        <v>18941.29</v>
      </c>
      <c r="C85">
        <v>1045.49</v>
      </c>
      <c r="D85">
        <v>232.93</v>
      </c>
      <c r="E85">
        <v>190.33</v>
      </c>
      <c r="F85">
        <v>1.22</v>
      </c>
      <c r="G85">
        <v>63.08</v>
      </c>
      <c r="H85">
        <v>155.30000000000001</v>
      </c>
      <c r="I85">
        <v>18.149999999999999</v>
      </c>
      <c r="J85">
        <v>14.94</v>
      </c>
      <c r="K85">
        <v>0.53900000000000003</v>
      </c>
      <c r="L85" s="16">
        <f t="shared" si="6"/>
        <v>0.21776077375636052</v>
      </c>
      <c r="M85">
        <f t="shared" si="5"/>
        <v>365.18681371795418</v>
      </c>
    </row>
    <row r="86" spans="1:13" x14ac:dyDescent="0.25">
      <c r="A86" t="s">
        <v>617</v>
      </c>
      <c r="B86">
        <v>103977.09</v>
      </c>
      <c r="C86">
        <v>2525.56</v>
      </c>
      <c r="D86">
        <v>460.47</v>
      </c>
      <c r="E86">
        <v>387.68</v>
      </c>
      <c r="F86">
        <v>1.19</v>
      </c>
      <c r="G86">
        <v>141.99</v>
      </c>
      <c r="H86">
        <v>363.85</v>
      </c>
      <c r="I86">
        <v>30.92</v>
      </c>
      <c r="J86">
        <v>24.57</v>
      </c>
      <c r="K86">
        <v>0.53900000000000003</v>
      </c>
      <c r="L86" s="16">
        <f t="shared" si="6"/>
        <v>0.20484819502506094</v>
      </c>
      <c r="M86">
        <f t="shared" si="5"/>
        <v>283.01185854449301</v>
      </c>
    </row>
    <row r="87" spans="1:13" x14ac:dyDescent="0.25">
      <c r="A87" t="s">
        <v>618</v>
      </c>
      <c r="B87">
        <v>2272.52</v>
      </c>
      <c r="C87">
        <v>253.95</v>
      </c>
      <c r="D87">
        <v>102.44</v>
      </c>
      <c r="E87">
        <v>55</v>
      </c>
      <c r="F87">
        <v>1.86</v>
      </c>
      <c r="G87">
        <v>26.57</v>
      </c>
      <c r="H87">
        <v>53.79</v>
      </c>
      <c r="I87">
        <v>9.32</v>
      </c>
      <c r="J87">
        <v>11.29</v>
      </c>
      <c r="K87">
        <v>0.53900000000000003</v>
      </c>
      <c r="L87" s="16">
        <f t="shared" si="6"/>
        <v>0.44281379676276883</v>
      </c>
      <c r="M87">
        <f t="shared" si="5"/>
        <v>500.40592474386665</v>
      </c>
    </row>
    <row r="88" spans="1:13" x14ac:dyDescent="0.25">
      <c r="A88" t="s">
        <v>618</v>
      </c>
      <c r="B88">
        <v>42982.879999999997</v>
      </c>
      <c r="C88">
        <v>1447.7</v>
      </c>
      <c r="D88">
        <v>354.78</v>
      </c>
      <c r="E88">
        <v>288.45999999999998</v>
      </c>
      <c r="F88">
        <v>1.23</v>
      </c>
      <c r="G88">
        <v>111.7</v>
      </c>
      <c r="H88">
        <v>233.94</v>
      </c>
      <c r="I88">
        <v>39.32</v>
      </c>
      <c r="J88">
        <v>34.14</v>
      </c>
      <c r="K88">
        <v>0.53900000000000003</v>
      </c>
      <c r="L88" s="16">
        <f t="shared" si="6"/>
        <v>0.25772006165261518</v>
      </c>
      <c r="M88">
        <f t="shared" si="5"/>
        <v>488.38033390381361</v>
      </c>
    </row>
    <row r="89" spans="1:13" x14ac:dyDescent="0.25">
      <c r="A89" t="s">
        <v>619</v>
      </c>
      <c r="B89">
        <v>9595.23</v>
      </c>
      <c r="C89">
        <v>450.46</v>
      </c>
      <c r="D89">
        <v>156.65</v>
      </c>
      <c r="E89">
        <v>115.64</v>
      </c>
      <c r="F89">
        <v>1.35</v>
      </c>
      <c r="G89">
        <v>46.73</v>
      </c>
      <c r="H89">
        <v>110.53</v>
      </c>
      <c r="I89">
        <v>25.58</v>
      </c>
      <c r="J89">
        <v>24.71</v>
      </c>
      <c r="K89">
        <v>0.67200000000000004</v>
      </c>
      <c r="L89" s="16">
        <f t="shared" si="6"/>
        <v>0.59422755734678945</v>
      </c>
      <c r="M89">
        <f t="shared" si="5"/>
        <v>630.79355110081997</v>
      </c>
    </row>
    <row r="90" spans="1:13" x14ac:dyDescent="0.25">
      <c r="A90" t="s">
        <v>619</v>
      </c>
      <c r="B90">
        <v>22240.77</v>
      </c>
      <c r="C90">
        <v>917.73</v>
      </c>
      <c r="D90">
        <v>230.61</v>
      </c>
      <c r="E90">
        <v>195.65</v>
      </c>
      <c r="F90">
        <v>1.18</v>
      </c>
      <c r="G90">
        <v>73.290000000000006</v>
      </c>
      <c r="H90">
        <v>168.28</v>
      </c>
      <c r="I90">
        <v>35.6</v>
      </c>
      <c r="J90">
        <v>28.58</v>
      </c>
      <c r="K90">
        <v>0.67200000000000004</v>
      </c>
      <c r="L90" s="16">
        <f t="shared" si="6"/>
        <v>0.33184083343475984</v>
      </c>
      <c r="M90">
        <f t="shared" si="5"/>
        <v>587.06331728685086</v>
      </c>
    </row>
    <row r="91" spans="1:13" x14ac:dyDescent="0.25">
      <c r="A91" t="s">
        <v>620</v>
      </c>
      <c r="B91">
        <v>903.1</v>
      </c>
      <c r="C91">
        <v>133.96</v>
      </c>
      <c r="D91">
        <v>56.55</v>
      </c>
      <c r="E91">
        <v>28.95</v>
      </c>
      <c r="F91">
        <v>1.95</v>
      </c>
      <c r="G91">
        <v>16.68</v>
      </c>
      <c r="H91">
        <v>33.909999999999997</v>
      </c>
      <c r="I91">
        <v>8.36</v>
      </c>
      <c r="J91">
        <v>10.75</v>
      </c>
      <c r="K91">
        <v>0.67300000000000004</v>
      </c>
      <c r="L91" s="16">
        <f t="shared" si="6"/>
        <v>0.63240519456812361</v>
      </c>
      <c r="M91">
        <f t="shared" si="5"/>
        <v>663.51957327561854</v>
      </c>
    </row>
    <row r="92" spans="1:13" x14ac:dyDescent="0.25">
      <c r="A92" t="s">
        <v>620</v>
      </c>
      <c r="B92">
        <v>6221.59</v>
      </c>
      <c r="C92">
        <v>455.05</v>
      </c>
      <c r="D92">
        <v>125.88</v>
      </c>
      <c r="E92">
        <v>105.01</v>
      </c>
      <c r="F92">
        <v>1.2</v>
      </c>
      <c r="G92">
        <v>39.82</v>
      </c>
      <c r="H92">
        <v>89</v>
      </c>
      <c r="I92">
        <v>14.91</v>
      </c>
      <c r="J92">
        <v>16.59</v>
      </c>
      <c r="K92">
        <v>0.67300000000000004</v>
      </c>
      <c r="L92" s="16">
        <f t="shared" si="6"/>
        <v>0.3775661178520146</v>
      </c>
      <c r="M92">
        <f t="shared" si="5"/>
        <v>487.10328454177318</v>
      </c>
    </row>
    <row r="93" spans="1:13" x14ac:dyDescent="0.25">
      <c r="A93" t="s">
        <v>620</v>
      </c>
      <c r="B93">
        <v>26802.67</v>
      </c>
      <c r="C93">
        <v>1946.77</v>
      </c>
      <c r="D93">
        <v>323.11</v>
      </c>
      <c r="E93">
        <v>294.17</v>
      </c>
      <c r="F93">
        <v>1.1000000000000001</v>
      </c>
      <c r="G93">
        <v>95.76</v>
      </c>
      <c r="H93">
        <v>184.73</v>
      </c>
      <c r="I93">
        <v>16.28</v>
      </c>
      <c r="J93">
        <v>12.2</v>
      </c>
      <c r="K93">
        <v>0.67300000000000004</v>
      </c>
      <c r="L93" s="16">
        <f t="shared" si="6"/>
        <v>8.8870706584092365E-2</v>
      </c>
      <c r="M93">
        <f t="shared" si="5"/>
        <v>291.36979260875205</v>
      </c>
    </row>
    <row r="94" spans="1:13" x14ac:dyDescent="0.25">
      <c r="A94" t="s">
        <v>620</v>
      </c>
      <c r="B94">
        <v>110767.36</v>
      </c>
      <c r="C94">
        <v>4518.8900000000003</v>
      </c>
      <c r="D94">
        <v>724.32</v>
      </c>
      <c r="E94">
        <v>602.47</v>
      </c>
      <c r="F94">
        <v>1.2</v>
      </c>
      <c r="G94">
        <v>241.34</v>
      </c>
      <c r="H94">
        <v>375.54</v>
      </c>
      <c r="I94">
        <v>28.42</v>
      </c>
      <c r="J94">
        <v>23.54</v>
      </c>
      <c r="K94">
        <v>0.67300000000000004</v>
      </c>
      <c r="L94" s="16">
        <f t="shared" si="6"/>
        <v>6.8164480549196771E-2</v>
      </c>
      <c r="M94">
        <f t="shared" si="5"/>
        <v>257.94389050629599</v>
      </c>
    </row>
    <row r="95" spans="1:13" x14ac:dyDescent="0.25">
      <c r="A95" t="s">
        <v>621</v>
      </c>
      <c r="B95">
        <v>6434.81</v>
      </c>
      <c r="C95">
        <v>549.32000000000005</v>
      </c>
      <c r="D95">
        <v>163.38</v>
      </c>
      <c r="E95">
        <v>87.41</v>
      </c>
      <c r="F95">
        <v>1.87</v>
      </c>
      <c r="G95">
        <v>46.6</v>
      </c>
      <c r="H95">
        <v>90.52</v>
      </c>
      <c r="I95">
        <v>13.2</v>
      </c>
      <c r="J95">
        <v>14.87</v>
      </c>
      <c r="K95">
        <v>0.67200000000000004</v>
      </c>
      <c r="L95" s="16">
        <f t="shared" si="6"/>
        <v>0.26797530217266097</v>
      </c>
      <c r="M95">
        <f t="shared" si="5"/>
        <v>435.92769117670792</v>
      </c>
    </row>
    <row r="96" spans="1:13" x14ac:dyDescent="0.25">
      <c r="A96" t="s">
        <v>621</v>
      </c>
      <c r="B96">
        <v>14896.72</v>
      </c>
      <c r="C96">
        <v>1098.6400000000001</v>
      </c>
      <c r="D96">
        <v>250.79</v>
      </c>
      <c r="E96">
        <v>190.28</v>
      </c>
      <c r="F96">
        <v>1.32</v>
      </c>
      <c r="G96">
        <v>73.900000000000006</v>
      </c>
      <c r="H96">
        <v>137.72</v>
      </c>
      <c r="I96">
        <v>18.72</v>
      </c>
      <c r="J96">
        <v>17.77</v>
      </c>
      <c r="K96">
        <v>0.67200000000000004</v>
      </c>
      <c r="L96" s="16">
        <f t="shared" si="6"/>
        <v>0.15509211007712434</v>
      </c>
      <c r="M96">
        <f t="shared" si="5"/>
        <v>412.09563354630279</v>
      </c>
    </row>
    <row r="97" spans="1:13" x14ac:dyDescent="0.25">
      <c r="A97" t="s">
        <v>621</v>
      </c>
      <c r="B97">
        <v>16310.8</v>
      </c>
      <c r="C97">
        <v>645.47</v>
      </c>
      <c r="D97">
        <v>186.92</v>
      </c>
      <c r="E97">
        <v>185.57</v>
      </c>
      <c r="F97">
        <v>1.01</v>
      </c>
      <c r="G97">
        <v>60.61</v>
      </c>
      <c r="H97">
        <v>144.11000000000001</v>
      </c>
      <c r="I97">
        <v>36.22</v>
      </c>
      <c r="J97">
        <v>15.55</v>
      </c>
      <c r="K97">
        <v>0.67200000000000004</v>
      </c>
      <c r="L97" s="16">
        <f t="shared" si="6"/>
        <v>0.49196363581402164</v>
      </c>
      <c r="M97">
        <f t="shared" si="5"/>
        <v>673.83631214131412</v>
      </c>
    </row>
    <row r="98" spans="1:13" x14ac:dyDescent="0.25">
      <c r="A98" t="s">
        <v>622</v>
      </c>
      <c r="B98">
        <v>4136.2299999999996</v>
      </c>
      <c r="C98">
        <v>373.65</v>
      </c>
      <c r="D98">
        <v>136.49</v>
      </c>
      <c r="E98">
        <v>59.46</v>
      </c>
      <c r="F98">
        <v>2.2999999999999998</v>
      </c>
      <c r="G98">
        <v>37.69</v>
      </c>
      <c r="H98">
        <v>72.569999999999993</v>
      </c>
      <c r="I98">
        <v>11.59</v>
      </c>
      <c r="J98">
        <v>15.82</v>
      </c>
      <c r="K98">
        <v>0.67600000000000005</v>
      </c>
      <c r="L98" s="16">
        <f t="shared" si="6"/>
        <v>0.37229274329093881</v>
      </c>
      <c r="M98">
        <f t="shared" ref="M98:M119" si="7">ka*rho*(I98/H98)^(3-(2*Dalpha))</f>
        <v>468.82633492099012</v>
      </c>
    </row>
    <row r="99" spans="1:13" x14ac:dyDescent="0.25">
      <c r="A99" t="s">
        <v>622</v>
      </c>
      <c r="B99">
        <v>9046.2900000000009</v>
      </c>
      <c r="C99">
        <v>471.62</v>
      </c>
      <c r="D99">
        <v>135.13999999999999</v>
      </c>
      <c r="E99">
        <v>129.05000000000001</v>
      </c>
      <c r="F99">
        <v>1.05</v>
      </c>
      <c r="G99">
        <v>44.84</v>
      </c>
      <c r="H99">
        <v>107.32</v>
      </c>
      <c r="I99">
        <v>13.83</v>
      </c>
      <c r="K99">
        <v>0.67600000000000005</v>
      </c>
      <c r="L99" s="16">
        <f t="shared" si="6"/>
        <v>0.51108830355893087</v>
      </c>
      <c r="M99">
        <f t="shared" si="7"/>
        <v>394.87911208446513</v>
      </c>
    </row>
    <row r="100" spans="1:13" x14ac:dyDescent="0.25">
      <c r="A100" t="s">
        <v>622</v>
      </c>
      <c r="B100">
        <v>45210.46</v>
      </c>
      <c r="C100">
        <v>2250.6799999999998</v>
      </c>
      <c r="D100">
        <v>477.03</v>
      </c>
      <c r="E100">
        <v>362.84</v>
      </c>
      <c r="F100">
        <v>1.31</v>
      </c>
      <c r="G100">
        <v>148.61000000000001</v>
      </c>
      <c r="H100">
        <v>239.92</v>
      </c>
      <c r="I100">
        <v>19.46</v>
      </c>
      <c r="J100">
        <v>16.86</v>
      </c>
      <c r="K100">
        <v>0.67600000000000005</v>
      </c>
      <c r="L100" s="16">
        <f t="shared" si="6"/>
        <v>0.11215568350683296</v>
      </c>
      <c r="M100">
        <f t="shared" si="7"/>
        <v>272.65411407145984</v>
      </c>
    </row>
    <row r="101" spans="1:13" x14ac:dyDescent="0.25">
      <c r="A101" t="s">
        <v>622</v>
      </c>
      <c r="B101">
        <v>48056.98</v>
      </c>
      <c r="C101">
        <v>2693.92</v>
      </c>
      <c r="D101">
        <v>470.95</v>
      </c>
      <c r="E101">
        <v>433.78</v>
      </c>
      <c r="F101">
        <v>1.0900000000000001</v>
      </c>
      <c r="G101">
        <v>148.58000000000001</v>
      </c>
      <c r="H101">
        <v>247.36</v>
      </c>
      <c r="I101">
        <v>21.88</v>
      </c>
      <c r="J101">
        <v>14.81</v>
      </c>
      <c r="K101">
        <v>0.67600000000000005</v>
      </c>
      <c r="L101" s="16">
        <f t="shared" si="6"/>
        <v>8.3214105717399525E-2</v>
      </c>
      <c r="M101">
        <f t="shared" si="7"/>
        <v>292.2302872275464</v>
      </c>
    </row>
    <row r="102" spans="1:13" x14ac:dyDescent="0.25">
      <c r="A102" t="s">
        <v>623</v>
      </c>
      <c r="B102">
        <v>2491.4299999999998</v>
      </c>
      <c r="C102">
        <v>276.7</v>
      </c>
      <c r="D102">
        <v>84.83</v>
      </c>
      <c r="E102">
        <v>83.48</v>
      </c>
      <c r="F102">
        <v>1.02</v>
      </c>
      <c r="G102">
        <v>30.8</v>
      </c>
      <c r="H102">
        <v>56.32</v>
      </c>
      <c r="I102">
        <v>12.67</v>
      </c>
      <c r="J102">
        <v>8.2899999999999991</v>
      </c>
      <c r="K102">
        <v>0.67300000000000004</v>
      </c>
      <c r="L102" s="16">
        <f t="shared" si="6"/>
        <v>0.40892177319498874</v>
      </c>
      <c r="M102">
        <f t="shared" si="7"/>
        <v>616.65481024834048</v>
      </c>
    </row>
    <row r="103" spans="1:13" x14ac:dyDescent="0.25">
      <c r="A103" t="s">
        <v>623</v>
      </c>
      <c r="B103">
        <v>7421.26</v>
      </c>
      <c r="C103">
        <v>464.53</v>
      </c>
      <c r="D103">
        <v>132.63</v>
      </c>
      <c r="E103">
        <v>123.87</v>
      </c>
      <c r="F103">
        <v>1.07</v>
      </c>
      <c r="G103">
        <v>41.29</v>
      </c>
      <c r="H103">
        <v>97.21</v>
      </c>
      <c r="I103">
        <v>14.34</v>
      </c>
      <c r="J103">
        <v>5.67</v>
      </c>
      <c r="K103">
        <v>0.67300000000000004</v>
      </c>
      <c r="L103" s="16">
        <f t="shared" si="6"/>
        <v>0.43217533567909744</v>
      </c>
      <c r="M103">
        <f t="shared" si="7"/>
        <v>439.96843041407641</v>
      </c>
    </row>
    <row r="104" spans="1:13" x14ac:dyDescent="0.25">
      <c r="A104" t="s">
        <v>623</v>
      </c>
      <c r="B104">
        <v>27369.45</v>
      </c>
      <c r="C104">
        <v>1650.08</v>
      </c>
      <c r="D104">
        <v>300.26</v>
      </c>
      <c r="E104">
        <v>291.51</v>
      </c>
      <c r="F104">
        <v>1.03</v>
      </c>
      <c r="G104">
        <v>100.3</v>
      </c>
      <c r="H104">
        <v>186.68</v>
      </c>
      <c r="I104">
        <v>18.95</v>
      </c>
      <c r="J104">
        <v>11.5</v>
      </c>
      <c r="K104">
        <v>0.67300000000000004</v>
      </c>
      <c r="L104" s="16">
        <f t="shared" si="6"/>
        <v>0.12631820143161002</v>
      </c>
      <c r="M104">
        <f t="shared" si="7"/>
        <v>326.25718616899746</v>
      </c>
    </row>
    <row r="105" spans="1:13" x14ac:dyDescent="0.25">
      <c r="A105" t="s">
        <v>623</v>
      </c>
      <c r="B105">
        <v>28631.26</v>
      </c>
      <c r="C105">
        <v>1980.63</v>
      </c>
      <c r="D105">
        <v>302.95</v>
      </c>
      <c r="E105">
        <v>270.64</v>
      </c>
      <c r="F105">
        <v>1.1200000000000001</v>
      </c>
      <c r="G105">
        <v>101.15</v>
      </c>
      <c r="H105">
        <v>190.93</v>
      </c>
      <c r="I105">
        <v>19.96</v>
      </c>
      <c r="J105">
        <v>16.22</v>
      </c>
      <c r="K105">
        <v>0.67300000000000004</v>
      </c>
      <c r="L105" s="16">
        <f t="shared" si="6"/>
        <v>9.171568605768407E-2</v>
      </c>
      <c r="M105">
        <f t="shared" si="7"/>
        <v>334.02582098766328</v>
      </c>
    </row>
    <row r="106" spans="1:13" x14ac:dyDescent="0.25">
      <c r="A106" t="s">
        <v>623</v>
      </c>
      <c r="B106">
        <v>39067.43</v>
      </c>
      <c r="C106">
        <v>2164.42</v>
      </c>
      <c r="D106">
        <v>350.75</v>
      </c>
      <c r="E106">
        <v>294.2</v>
      </c>
      <c r="F106">
        <v>1.19</v>
      </c>
      <c r="G106">
        <v>106.92</v>
      </c>
      <c r="H106">
        <v>223.03</v>
      </c>
      <c r="I106">
        <v>22.17</v>
      </c>
      <c r="J106">
        <v>18.73</v>
      </c>
      <c r="K106">
        <v>0.67300000000000004</v>
      </c>
      <c r="L106" s="16">
        <f t="shared" si="6"/>
        <v>0.10479525772448699</v>
      </c>
      <c r="M106">
        <f t="shared" si="7"/>
        <v>320.82845181730613</v>
      </c>
    </row>
    <row r="107" spans="1:13" x14ac:dyDescent="0.25">
      <c r="A107" t="s">
        <v>624</v>
      </c>
      <c r="B107">
        <v>5930.28</v>
      </c>
      <c r="C107">
        <v>592.45000000000005</v>
      </c>
      <c r="D107">
        <v>145.41999999999999</v>
      </c>
      <c r="E107">
        <v>127.24</v>
      </c>
      <c r="F107">
        <v>1.1399999999999999</v>
      </c>
      <c r="G107">
        <v>45.34</v>
      </c>
      <c r="H107">
        <v>86.89</v>
      </c>
      <c r="I107">
        <v>11.32</v>
      </c>
      <c r="J107">
        <v>5.62</v>
      </c>
      <c r="K107">
        <v>0.67300000000000004</v>
      </c>
      <c r="L107" s="16">
        <f t="shared" si="6"/>
        <v>0.21231547789905098</v>
      </c>
      <c r="M107">
        <f t="shared" si="7"/>
        <v>398.33847124910881</v>
      </c>
    </row>
    <row r="108" spans="1:13" x14ac:dyDescent="0.25">
      <c r="A108" t="s">
        <v>624</v>
      </c>
      <c r="B108">
        <v>6003.71</v>
      </c>
      <c r="C108">
        <v>345.37</v>
      </c>
      <c r="D108">
        <v>123.2</v>
      </c>
      <c r="E108">
        <v>88.19</v>
      </c>
      <c r="F108">
        <v>1.4</v>
      </c>
      <c r="G108">
        <v>35.89</v>
      </c>
      <c r="H108">
        <v>87.43</v>
      </c>
      <c r="I108">
        <v>19</v>
      </c>
      <c r="J108">
        <v>18.79</v>
      </c>
      <c r="K108">
        <v>0.67300000000000004</v>
      </c>
      <c r="L108" s="16">
        <f t="shared" si="6"/>
        <v>0.63249973660294589</v>
      </c>
      <c r="M108">
        <f t="shared" si="7"/>
        <v>599.82622087361062</v>
      </c>
    </row>
    <row r="109" spans="1:13" x14ac:dyDescent="0.25">
      <c r="A109" t="s">
        <v>624</v>
      </c>
      <c r="B109">
        <v>10817.65</v>
      </c>
      <c r="C109">
        <v>651.02</v>
      </c>
      <c r="D109">
        <v>180.43</v>
      </c>
      <c r="E109">
        <v>144.07</v>
      </c>
      <c r="F109">
        <v>1.25</v>
      </c>
      <c r="G109">
        <v>52.25</v>
      </c>
      <c r="H109">
        <v>117.36</v>
      </c>
      <c r="I109">
        <v>22.98</v>
      </c>
      <c r="J109">
        <v>21.12</v>
      </c>
      <c r="K109">
        <v>0.67300000000000004</v>
      </c>
      <c r="L109" s="16">
        <f t="shared" si="6"/>
        <v>0.3207407411951021</v>
      </c>
      <c r="M109">
        <f t="shared" si="7"/>
        <v>551.84217330950548</v>
      </c>
    </row>
    <row r="110" spans="1:13" x14ac:dyDescent="0.25">
      <c r="A110" t="s">
        <v>624</v>
      </c>
      <c r="B110">
        <v>22632.44</v>
      </c>
      <c r="C110">
        <v>1244.81</v>
      </c>
      <c r="D110">
        <v>268.62</v>
      </c>
      <c r="E110">
        <v>191.2</v>
      </c>
      <c r="F110">
        <v>1.4</v>
      </c>
      <c r="G110">
        <v>77.64</v>
      </c>
      <c r="H110">
        <v>169.75</v>
      </c>
      <c r="I110">
        <v>21.92</v>
      </c>
      <c r="J110">
        <v>21.45</v>
      </c>
      <c r="K110">
        <v>0.67300000000000004</v>
      </c>
      <c r="L110" s="16">
        <f t="shared" si="6"/>
        <v>0.18354184995119321</v>
      </c>
      <c r="M110">
        <f t="shared" si="7"/>
        <v>395.52647799511743</v>
      </c>
    </row>
    <row r="111" spans="1:13" x14ac:dyDescent="0.25">
      <c r="A111" t="s">
        <v>625</v>
      </c>
      <c r="B111">
        <v>2478.21</v>
      </c>
      <c r="C111">
        <v>222.88</v>
      </c>
      <c r="D111">
        <v>84.17</v>
      </c>
      <c r="E111">
        <v>48.48</v>
      </c>
      <c r="F111">
        <v>1.74</v>
      </c>
      <c r="G111">
        <v>25.74</v>
      </c>
      <c r="H111">
        <v>56.17</v>
      </c>
      <c r="I111">
        <v>19</v>
      </c>
      <c r="J111">
        <v>18.510000000000002</v>
      </c>
      <c r="K111">
        <v>0.67300000000000004</v>
      </c>
      <c r="L111" s="16">
        <f t="shared" si="6"/>
        <v>0.62691082789124786</v>
      </c>
      <c r="M111">
        <f t="shared" si="7"/>
        <v>854.57520969227028</v>
      </c>
    </row>
    <row r="112" spans="1:13" x14ac:dyDescent="0.25">
      <c r="A112" t="s">
        <v>625</v>
      </c>
      <c r="B112">
        <v>4038.77</v>
      </c>
      <c r="C112">
        <v>408.72</v>
      </c>
      <c r="D112">
        <v>128.61000000000001</v>
      </c>
      <c r="E112">
        <v>92.92</v>
      </c>
      <c r="F112">
        <v>1.38</v>
      </c>
      <c r="G112">
        <v>37.409999999999997</v>
      </c>
      <c r="H112">
        <v>71.709999999999994</v>
      </c>
      <c r="I112">
        <v>14.39</v>
      </c>
      <c r="J112">
        <v>14.01</v>
      </c>
      <c r="K112">
        <v>0.67300000000000004</v>
      </c>
      <c r="L112" s="16">
        <f t="shared" si="6"/>
        <v>0.30381359684238002</v>
      </c>
      <c r="M112">
        <f t="shared" si="7"/>
        <v>562.77630761604837</v>
      </c>
    </row>
    <row r="113" spans="1:13" x14ac:dyDescent="0.25">
      <c r="A113" t="s">
        <v>625</v>
      </c>
      <c r="B113">
        <v>4259.12</v>
      </c>
      <c r="C113">
        <v>336.67</v>
      </c>
      <c r="D113">
        <v>117.83</v>
      </c>
      <c r="E113">
        <v>67.33</v>
      </c>
      <c r="F113">
        <v>1.75</v>
      </c>
      <c r="G113">
        <v>33.89</v>
      </c>
      <c r="H113">
        <v>73.64</v>
      </c>
      <c r="I113">
        <v>16.899999999999999</v>
      </c>
      <c r="J113">
        <v>18.670000000000002</v>
      </c>
      <c r="K113">
        <v>0.67300000000000004</v>
      </c>
      <c r="L113" s="16">
        <f t="shared" si="6"/>
        <v>0.47219447634900819</v>
      </c>
      <c r="M113">
        <f t="shared" si="7"/>
        <v>626.56955458512004</v>
      </c>
    </row>
    <row r="114" spans="1:13" x14ac:dyDescent="0.25">
      <c r="A114" t="s">
        <v>625</v>
      </c>
      <c r="B114">
        <v>13481.47</v>
      </c>
      <c r="C114">
        <v>740.67</v>
      </c>
      <c r="D114">
        <v>226.92</v>
      </c>
      <c r="E114">
        <v>136.01</v>
      </c>
      <c r="F114">
        <v>1.67</v>
      </c>
      <c r="G114">
        <v>58.97</v>
      </c>
      <c r="H114">
        <v>131.02000000000001</v>
      </c>
      <c r="I114">
        <v>22.52</v>
      </c>
      <c r="J114">
        <v>24.84</v>
      </c>
      <c r="K114">
        <v>0.67300000000000004</v>
      </c>
      <c r="L114" s="16">
        <f t="shared" si="6"/>
        <v>0.30881444378579792</v>
      </c>
      <c r="M114">
        <f t="shared" si="7"/>
        <v>497.20510773506487</v>
      </c>
    </row>
    <row r="115" spans="1:13" x14ac:dyDescent="0.25">
      <c r="A115" t="s">
        <v>625</v>
      </c>
      <c r="B115">
        <v>49544.79</v>
      </c>
      <c r="C115">
        <v>2207.88</v>
      </c>
      <c r="D115">
        <v>645.73</v>
      </c>
      <c r="E115">
        <v>328.59</v>
      </c>
      <c r="F115">
        <v>1.97</v>
      </c>
      <c r="G115">
        <v>192.08</v>
      </c>
      <c r="H115">
        <v>251.16</v>
      </c>
      <c r="I115">
        <v>32.64</v>
      </c>
      <c r="J115">
        <v>35.92</v>
      </c>
      <c r="K115">
        <v>0.67300000000000004</v>
      </c>
      <c r="L115" s="16">
        <f t="shared" si="6"/>
        <v>0.12771941629920386</v>
      </c>
      <c r="M115">
        <f t="shared" si="7"/>
        <v>397.54902176622261</v>
      </c>
    </row>
    <row r="116" spans="1:13" x14ac:dyDescent="0.25">
      <c r="A116" t="s">
        <v>626</v>
      </c>
      <c r="B116">
        <v>12838.07</v>
      </c>
      <c r="C116">
        <v>773.52</v>
      </c>
      <c r="D116">
        <v>190.34</v>
      </c>
      <c r="E116">
        <v>160.63999999999999</v>
      </c>
      <c r="F116">
        <v>1.18</v>
      </c>
      <c r="G116">
        <v>54.71</v>
      </c>
      <c r="H116">
        <v>127.85</v>
      </c>
      <c r="I116">
        <v>20.49</v>
      </c>
      <c r="J116">
        <v>16.600000000000001</v>
      </c>
      <c r="K116">
        <v>0.67500000000000004</v>
      </c>
      <c r="L116" s="16">
        <f t="shared" si="6"/>
        <v>0.26962894283908018</v>
      </c>
      <c r="M116">
        <f t="shared" si="7"/>
        <v>470.13645625319305</v>
      </c>
    </row>
    <row r="117" spans="1:13" x14ac:dyDescent="0.25">
      <c r="A117" t="s">
        <v>626</v>
      </c>
      <c r="B117">
        <v>210208.29</v>
      </c>
      <c r="C117">
        <v>6648.49</v>
      </c>
      <c r="D117">
        <v>911.21</v>
      </c>
      <c r="E117">
        <v>880.17</v>
      </c>
      <c r="F117">
        <v>1.04</v>
      </c>
      <c r="G117">
        <v>298.72000000000003</v>
      </c>
      <c r="H117">
        <v>517.34</v>
      </c>
      <c r="I117">
        <v>38.26</v>
      </c>
      <c r="J117">
        <v>18.36</v>
      </c>
      <c r="K117">
        <v>0.67500000000000004</v>
      </c>
      <c r="L117" s="16">
        <f t="shared" si="6"/>
        <v>5.9760423102902964E-2</v>
      </c>
      <c r="M117">
        <f t="shared" si="7"/>
        <v>253.23636686023178</v>
      </c>
    </row>
    <row r="118" spans="1:13" x14ac:dyDescent="0.25">
      <c r="A118" t="s">
        <v>627</v>
      </c>
      <c r="B118">
        <v>5816.14</v>
      </c>
      <c r="C118">
        <v>443.27</v>
      </c>
      <c r="D118">
        <v>138.96</v>
      </c>
      <c r="E118">
        <v>94.26</v>
      </c>
      <c r="F118">
        <v>1.47</v>
      </c>
      <c r="G118">
        <v>41.95</v>
      </c>
      <c r="H118">
        <v>86.05</v>
      </c>
      <c r="I118">
        <v>15.51</v>
      </c>
      <c r="J118">
        <v>15.89</v>
      </c>
      <c r="K118">
        <v>0.53900000000000003</v>
      </c>
      <c r="L118" s="16">
        <f t="shared" si="6"/>
        <v>0.37197010420461024</v>
      </c>
      <c r="M118">
        <f t="shared" si="7"/>
        <v>516.46356307467613</v>
      </c>
    </row>
    <row r="119" spans="1:13" x14ac:dyDescent="0.25">
      <c r="A119" t="s">
        <v>627</v>
      </c>
      <c r="B119">
        <v>16418.57</v>
      </c>
      <c r="C119">
        <v>1139.1500000000001</v>
      </c>
      <c r="D119">
        <v>221.91</v>
      </c>
      <c r="E119">
        <v>213.29</v>
      </c>
      <c r="F119">
        <v>1.04</v>
      </c>
      <c r="G119">
        <v>74.52</v>
      </c>
      <c r="H119">
        <v>144.58000000000001</v>
      </c>
      <c r="I119">
        <v>18.84</v>
      </c>
      <c r="J119">
        <v>2.29</v>
      </c>
      <c r="K119">
        <v>0.53900000000000003</v>
      </c>
      <c r="L119" s="16">
        <f t="shared" si="6"/>
        <v>0.15899496225052348</v>
      </c>
      <c r="M119">
        <f t="shared" si="7"/>
        <v>398.40895460234384</v>
      </c>
    </row>
    <row r="120" spans="1:13" x14ac:dyDescent="0.25">
      <c r="L120" s="16"/>
    </row>
    <row r="121" spans="1:13" x14ac:dyDescent="0.25">
      <c r="L121" s="16"/>
    </row>
    <row r="122" spans="1:13" x14ac:dyDescent="0.25">
      <c r="L122" s="16"/>
    </row>
    <row r="123" spans="1:13" x14ac:dyDescent="0.25">
      <c r="L123" s="16"/>
    </row>
    <row r="124" spans="1:13" x14ac:dyDescent="0.25">
      <c r="L124" s="16"/>
    </row>
    <row r="125" spans="1:13" x14ac:dyDescent="0.25">
      <c r="L125" s="16"/>
    </row>
    <row r="126" spans="1:13" x14ac:dyDescent="0.25">
      <c r="L126" s="16"/>
    </row>
    <row r="127" spans="1:13" x14ac:dyDescent="0.25">
      <c r="L127" s="16"/>
    </row>
    <row r="128" spans="1:13" x14ac:dyDescent="0.25">
      <c r="L128" s="16"/>
    </row>
    <row r="129" spans="12:12" x14ac:dyDescent="0.25">
      <c r="L129" s="16"/>
    </row>
    <row r="130" spans="12:12" x14ac:dyDescent="0.25">
      <c r="L130" s="16"/>
    </row>
    <row r="131" spans="12:12" x14ac:dyDescent="0.25">
      <c r="L131" s="16"/>
    </row>
    <row r="132" spans="12:12" x14ac:dyDescent="0.25">
      <c r="L132" s="16"/>
    </row>
    <row r="133" spans="12:12" x14ac:dyDescent="0.25">
      <c r="L133" s="16"/>
    </row>
    <row r="134" spans="12:12" x14ac:dyDescent="0.25">
      <c r="L134" s="16"/>
    </row>
    <row r="135" spans="12:12" x14ac:dyDescent="0.25">
      <c r="L135" s="16"/>
    </row>
    <row r="136" spans="12:12" x14ac:dyDescent="0.25">
      <c r="L136" s="16"/>
    </row>
    <row r="137" spans="12:12" x14ac:dyDescent="0.25">
      <c r="L137" s="16"/>
    </row>
    <row r="138" spans="12:12" x14ac:dyDescent="0.25">
      <c r="L138" s="16"/>
    </row>
    <row r="139" spans="12:12" x14ac:dyDescent="0.25">
      <c r="L139" s="16"/>
    </row>
    <row r="140" spans="12:12" x14ac:dyDescent="0.25">
      <c r="L140" s="16"/>
    </row>
    <row r="141" spans="12:12" x14ac:dyDescent="0.25">
      <c r="L141" s="16"/>
    </row>
    <row r="142" spans="12:12" x14ac:dyDescent="0.25">
      <c r="L142" s="16"/>
    </row>
    <row r="143" spans="12:12" x14ac:dyDescent="0.25">
      <c r="L143" s="16"/>
    </row>
    <row r="144" spans="12:12" x14ac:dyDescent="0.25">
      <c r="L144" s="16"/>
    </row>
    <row r="145" spans="12:12" x14ac:dyDescent="0.25">
      <c r="L145" s="16"/>
    </row>
    <row r="146" spans="12:12" x14ac:dyDescent="0.25">
      <c r="L146" s="16"/>
    </row>
    <row r="147" spans="12:12" x14ac:dyDescent="0.25">
      <c r="L147" s="16"/>
    </row>
    <row r="148" spans="12:12" x14ac:dyDescent="0.25">
      <c r="L148" s="16"/>
    </row>
    <row r="149" spans="12:12" x14ac:dyDescent="0.25">
      <c r="L149" s="16"/>
    </row>
    <row r="150" spans="12:12" x14ac:dyDescent="0.25">
      <c r="L150" s="16"/>
    </row>
    <row r="151" spans="12:12" x14ac:dyDescent="0.25">
      <c r="L151" s="16"/>
    </row>
    <row r="152" spans="12:12" x14ac:dyDescent="0.25">
      <c r="L152" s="16"/>
    </row>
    <row r="153" spans="12:12" x14ac:dyDescent="0.25">
      <c r="L153" s="16"/>
    </row>
    <row r="154" spans="12:12" x14ac:dyDescent="0.25">
      <c r="L154" s="16"/>
    </row>
    <row r="155" spans="12:12" x14ac:dyDescent="0.25">
      <c r="L155" s="16"/>
    </row>
    <row r="156" spans="12:12" x14ac:dyDescent="0.25">
      <c r="L156" s="16"/>
    </row>
    <row r="157" spans="12:12" x14ac:dyDescent="0.25">
      <c r="L157" s="16"/>
    </row>
    <row r="158" spans="12:12" x14ac:dyDescent="0.25">
      <c r="L158" s="16"/>
    </row>
    <row r="159" spans="12:12" x14ac:dyDescent="0.25">
      <c r="L159" s="16"/>
    </row>
    <row r="160" spans="12:12" x14ac:dyDescent="0.25">
      <c r="L160" s="16"/>
    </row>
    <row r="161" spans="12:12" x14ac:dyDescent="0.25">
      <c r="L161" s="16"/>
    </row>
    <row r="162" spans="12:12" x14ac:dyDescent="0.25">
      <c r="L162" s="16"/>
    </row>
    <row r="163" spans="12:12" x14ac:dyDescent="0.25">
      <c r="L163" s="16"/>
    </row>
    <row r="164" spans="12:12" x14ac:dyDescent="0.25">
      <c r="L164" s="16"/>
    </row>
    <row r="165" spans="12:12" x14ac:dyDescent="0.25">
      <c r="L165" s="16"/>
    </row>
    <row r="166" spans="12:12" x14ac:dyDescent="0.25">
      <c r="L166" s="16"/>
    </row>
    <row r="167" spans="12:12" x14ac:dyDescent="0.25">
      <c r="L167" s="16"/>
    </row>
    <row r="168" spans="12:12" x14ac:dyDescent="0.25">
      <c r="L168" s="16"/>
    </row>
    <row r="169" spans="12:12" x14ac:dyDescent="0.25">
      <c r="L169" s="16"/>
    </row>
    <row r="170" spans="12:12" x14ac:dyDescent="0.25">
      <c r="L170" s="16"/>
    </row>
    <row r="171" spans="12:12" x14ac:dyDescent="0.25">
      <c r="L171" s="16"/>
    </row>
    <row r="172" spans="12:12" x14ac:dyDescent="0.25">
      <c r="L172" s="16"/>
    </row>
    <row r="173" spans="12:12" x14ac:dyDescent="0.25">
      <c r="L173" s="16"/>
    </row>
    <row r="174" spans="12:12" x14ac:dyDescent="0.25">
      <c r="L174" s="16"/>
    </row>
    <row r="175" spans="12:12" x14ac:dyDescent="0.25">
      <c r="L175" s="16"/>
    </row>
    <row r="176" spans="12:12" x14ac:dyDescent="0.25">
      <c r="L176" s="16"/>
    </row>
    <row r="177" spans="12:12" x14ac:dyDescent="0.25">
      <c r="L177" s="16"/>
    </row>
    <row r="178" spans="12:12" x14ac:dyDescent="0.25">
      <c r="L178" s="16"/>
    </row>
    <row r="179" spans="12:12" x14ac:dyDescent="0.25">
      <c r="L179" s="16"/>
    </row>
    <row r="180" spans="12:12" x14ac:dyDescent="0.25">
      <c r="L180" s="16"/>
    </row>
    <row r="181" spans="12:12" x14ac:dyDescent="0.25">
      <c r="L181" s="16"/>
    </row>
    <row r="182" spans="12:12" x14ac:dyDescent="0.25">
      <c r="L182" s="16"/>
    </row>
    <row r="183" spans="12:12" x14ac:dyDescent="0.25">
      <c r="L183" s="16"/>
    </row>
    <row r="184" spans="12:12" x14ac:dyDescent="0.25">
      <c r="L184" s="16"/>
    </row>
    <row r="185" spans="12:12" x14ac:dyDescent="0.25">
      <c r="L185" s="16"/>
    </row>
    <row r="186" spans="12:12" x14ac:dyDescent="0.25">
      <c r="L186" s="16"/>
    </row>
    <row r="187" spans="12:12" x14ac:dyDescent="0.25">
      <c r="L187" s="16"/>
    </row>
    <row r="188" spans="12:12" x14ac:dyDescent="0.25">
      <c r="L188" s="16"/>
    </row>
    <row r="189" spans="12:12" x14ac:dyDescent="0.25">
      <c r="L189" s="16"/>
    </row>
    <row r="190" spans="12:12" x14ac:dyDescent="0.25">
      <c r="L190" s="16"/>
    </row>
    <row r="191" spans="12:12" x14ac:dyDescent="0.25">
      <c r="L191" s="16"/>
    </row>
    <row r="192" spans="12:12" x14ac:dyDescent="0.25">
      <c r="L192" s="16"/>
    </row>
    <row r="193" spans="12:12" x14ac:dyDescent="0.25">
      <c r="L193" s="16"/>
    </row>
    <row r="194" spans="12:12" x14ac:dyDescent="0.25">
      <c r="L194" s="16"/>
    </row>
    <row r="195" spans="12:12" x14ac:dyDescent="0.25">
      <c r="L195" s="16"/>
    </row>
    <row r="196" spans="12:12" x14ac:dyDescent="0.25">
      <c r="L196" s="16"/>
    </row>
    <row r="197" spans="12:12" x14ac:dyDescent="0.25">
      <c r="L197" s="16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"/>
  <sheetViews>
    <sheetView workbookViewId="0">
      <selection activeCell="M2" sqref="M2"/>
    </sheetView>
  </sheetViews>
  <sheetFormatPr defaultRowHeight="15" x14ac:dyDescent="0.25"/>
  <cols>
    <col min="1" max="1" width="17.7109375" bestFit="1" customWidth="1"/>
    <col min="8" max="8" width="18.5703125" bestFit="1" customWidth="1"/>
    <col min="9" max="9" width="19.85546875" bestFit="1" customWidth="1"/>
  </cols>
  <sheetData>
    <row r="1" spans="1:13" x14ac:dyDescent="0.25">
      <c r="A1" t="s">
        <v>58</v>
      </c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I1" t="s">
        <v>66</v>
      </c>
      <c r="J1" t="s">
        <v>67</v>
      </c>
      <c r="K1" t="s">
        <v>68</v>
      </c>
      <c r="L1" t="s">
        <v>221</v>
      </c>
      <c r="M1" t="s">
        <v>628</v>
      </c>
    </row>
    <row r="2" spans="1:13" x14ac:dyDescent="0.25">
      <c r="A2" t="s">
        <v>629</v>
      </c>
      <c r="B2">
        <v>68223.48</v>
      </c>
      <c r="C2">
        <v>4265.1899999999996</v>
      </c>
      <c r="D2">
        <v>743.13</v>
      </c>
      <c r="E2">
        <v>412.94</v>
      </c>
      <c r="F2">
        <v>1.8</v>
      </c>
      <c r="G2">
        <v>244.32</v>
      </c>
      <c r="H2">
        <v>294.73</v>
      </c>
      <c r="I2">
        <v>21.94</v>
      </c>
      <c r="J2">
        <v>24.22</v>
      </c>
      <c r="K2">
        <v>0.80300000000000005</v>
      </c>
      <c r="L2">
        <f>4*PI()*B2/(C2^2)</f>
        <v>4.7126693284345919E-2</v>
      </c>
      <c r="M2" s="16">
        <f t="shared" ref="M2:M33" si="0">ka*rho*(I2/H2)^(3-(2*Dalpha))</f>
        <v>254.56621884830832</v>
      </c>
    </row>
    <row r="3" spans="1:13" x14ac:dyDescent="0.25">
      <c r="A3" t="s">
        <v>629</v>
      </c>
      <c r="B3">
        <v>19828.97</v>
      </c>
      <c r="C3">
        <v>1739.34</v>
      </c>
      <c r="D3">
        <v>248.25</v>
      </c>
      <c r="E3">
        <v>218.52</v>
      </c>
      <c r="F3">
        <v>1.1399999999999999</v>
      </c>
      <c r="G3">
        <v>83.19</v>
      </c>
      <c r="H3">
        <v>158.88999999999999</v>
      </c>
      <c r="I3">
        <v>12.99</v>
      </c>
      <c r="J3">
        <v>8.9</v>
      </c>
      <c r="K3">
        <v>0.80300000000000005</v>
      </c>
      <c r="L3">
        <f t="shared" ref="L3:L66" si="1">4*PI()*B3/(C3^2)</f>
        <v>8.2364686634699008E-2</v>
      </c>
      <c r="M3" s="16">
        <f t="shared" si="0"/>
        <v>274.38541168749811</v>
      </c>
    </row>
    <row r="4" spans="1:13" x14ac:dyDescent="0.25">
      <c r="A4" t="s">
        <v>630</v>
      </c>
      <c r="B4">
        <v>168523.01</v>
      </c>
      <c r="C4">
        <v>4633.9399999999996</v>
      </c>
      <c r="D4">
        <v>952.82</v>
      </c>
      <c r="E4">
        <v>651.54999999999995</v>
      </c>
      <c r="F4">
        <v>1.46</v>
      </c>
      <c r="G4">
        <v>275.52999999999997</v>
      </c>
      <c r="H4">
        <v>463.22</v>
      </c>
      <c r="I4">
        <v>50.97</v>
      </c>
      <c r="J4">
        <v>50.62</v>
      </c>
      <c r="K4">
        <v>0.80300000000000005</v>
      </c>
      <c r="L4">
        <f t="shared" si="1"/>
        <v>9.862074046224549E-2</v>
      </c>
      <c r="M4" s="16">
        <f t="shared" si="0"/>
        <v>347.99484745964367</v>
      </c>
    </row>
    <row r="5" spans="1:13" x14ac:dyDescent="0.25">
      <c r="A5" t="s">
        <v>631</v>
      </c>
      <c r="B5">
        <v>34165.31</v>
      </c>
      <c r="C5">
        <v>1365.76</v>
      </c>
      <c r="D5">
        <v>319.75</v>
      </c>
      <c r="E5">
        <v>221.74</v>
      </c>
      <c r="F5">
        <v>1.44</v>
      </c>
      <c r="G5">
        <v>92.85</v>
      </c>
      <c r="H5">
        <v>208.57</v>
      </c>
      <c r="I5">
        <v>24.1</v>
      </c>
      <c r="J5">
        <v>24.11</v>
      </c>
      <c r="K5">
        <v>0.80300000000000005</v>
      </c>
      <c r="L5">
        <f t="shared" si="1"/>
        <v>0.23016879896141804</v>
      </c>
      <c r="M5" s="16">
        <f t="shared" si="0"/>
        <v>361.87877351889529</v>
      </c>
    </row>
    <row r="6" spans="1:13" x14ac:dyDescent="0.25">
      <c r="A6" t="s">
        <v>632</v>
      </c>
      <c r="B6">
        <v>131099.56</v>
      </c>
      <c r="C6">
        <v>4836.3999999999996</v>
      </c>
      <c r="D6">
        <v>902.2</v>
      </c>
      <c r="E6">
        <v>783.3</v>
      </c>
      <c r="F6">
        <v>1.1499999999999999</v>
      </c>
      <c r="G6">
        <v>313.92</v>
      </c>
      <c r="H6">
        <v>408.56</v>
      </c>
      <c r="I6">
        <v>33.71</v>
      </c>
      <c r="J6">
        <v>23.79</v>
      </c>
      <c r="K6">
        <v>0.80300000000000005</v>
      </c>
      <c r="L6">
        <f t="shared" si="1"/>
        <v>7.0431457079607088E-2</v>
      </c>
      <c r="M6" s="16">
        <f t="shared" si="0"/>
        <v>276.40969690130015</v>
      </c>
    </row>
    <row r="7" spans="1:13" x14ac:dyDescent="0.25">
      <c r="A7" t="s">
        <v>632</v>
      </c>
      <c r="B7">
        <v>2477.81</v>
      </c>
      <c r="C7">
        <v>228.16</v>
      </c>
      <c r="D7">
        <v>72.3</v>
      </c>
      <c r="E7">
        <v>60.25</v>
      </c>
      <c r="F7">
        <v>1.2</v>
      </c>
      <c r="G7">
        <v>23.74</v>
      </c>
      <c r="H7">
        <v>56.17</v>
      </c>
      <c r="I7">
        <v>8.81</v>
      </c>
      <c r="J7">
        <v>3.98</v>
      </c>
      <c r="K7">
        <v>0.80300000000000005</v>
      </c>
      <c r="L7">
        <f t="shared" si="1"/>
        <v>0.5981344945944258</v>
      </c>
      <c r="M7" s="16">
        <f t="shared" si="0"/>
        <v>462.09166631203334</v>
      </c>
    </row>
    <row r="8" spans="1:13" x14ac:dyDescent="0.25">
      <c r="A8" t="s">
        <v>633</v>
      </c>
      <c r="B8">
        <v>92766.69</v>
      </c>
      <c r="C8">
        <v>4376.05</v>
      </c>
      <c r="D8">
        <v>671.63</v>
      </c>
      <c r="E8">
        <v>340.64</v>
      </c>
      <c r="F8">
        <v>1.97</v>
      </c>
      <c r="G8">
        <v>169.69</v>
      </c>
      <c r="H8">
        <v>343.68</v>
      </c>
      <c r="I8">
        <v>20.89</v>
      </c>
      <c r="J8">
        <v>25.35</v>
      </c>
      <c r="K8">
        <v>0.80300000000000005</v>
      </c>
      <c r="L8">
        <f t="shared" si="1"/>
        <v>6.0874775671716189E-2</v>
      </c>
      <c r="M8" s="16">
        <f t="shared" si="0"/>
        <v>216.46031834620899</v>
      </c>
    </row>
    <row r="9" spans="1:13" x14ac:dyDescent="0.25">
      <c r="A9" t="s">
        <v>633</v>
      </c>
      <c r="B9">
        <v>25313.21</v>
      </c>
      <c r="C9">
        <v>1180.98</v>
      </c>
      <c r="D9">
        <v>382.41</v>
      </c>
      <c r="E9">
        <v>139.79</v>
      </c>
      <c r="F9">
        <v>2.74</v>
      </c>
      <c r="G9">
        <v>100.32</v>
      </c>
      <c r="H9">
        <v>179.53</v>
      </c>
      <c r="I9">
        <v>25.88</v>
      </c>
      <c r="J9">
        <v>32.83</v>
      </c>
      <c r="K9">
        <v>0.80300000000000005</v>
      </c>
      <c r="L9">
        <f t="shared" si="1"/>
        <v>0.22807201544198857</v>
      </c>
      <c r="M9" s="16">
        <f t="shared" si="0"/>
        <v>431.92937557256295</v>
      </c>
    </row>
    <row r="10" spans="1:13" x14ac:dyDescent="0.25">
      <c r="A10" t="s">
        <v>634</v>
      </c>
      <c r="B10">
        <v>22923.82</v>
      </c>
      <c r="C10">
        <v>1364.96</v>
      </c>
      <c r="D10">
        <v>227.36</v>
      </c>
      <c r="E10">
        <v>186.39</v>
      </c>
      <c r="F10">
        <v>1.22</v>
      </c>
      <c r="G10">
        <v>72.290000000000006</v>
      </c>
      <c r="H10">
        <v>170.84</v>
      </c>
      <c r="I10">
        <v>14.53</v>
      </c>
      <c r="J10">
        <v>12.52</v>
      </c>
      <c r="K10">
        <v>0.80300000000000005</v>
      </c>
      <c r="L10">
        <f t="shared" si="1"/>
        <v>0.15461691526070037</v>
      </c>
      <c r="M10" s="16">
        <f t="shared" si="0"/>
        <v>283.19904847114481</v>
      </c>
    </row>
    <row r="11" spans="1:13" x14ac:dyDescent="0.25">
      <c r="A11" t="s">
        <v>634</v>
      </c>
      <c r="B11">
        <v>102142.24</v>
      </c>
      <c r="C11">
        <v>3662.65</v>
      </c>
      <c r="D11">
        <v>616.20000000000005</v>
      </c>
      <c r="E11">
        <v>416.15</v>
      </c>
      <c r="F11">
        <v>1.48</v>
      </c>
      <c r="G11">
        <v>178.83</v>
      </c>
      <c r="H11">
        <v>360.63</v>
      </c>
      <c r="I11">
        <v>28.07</v>
      </c>
      <c r="J11">
        <v>28.41</v>
      </c>
      <c r="K11">
        <v>0.80300000000000005</v>
      </c>
      <c r="L11">
        <f t="shared" si="1"/>
        <v>9.5680712833726561E-2</v>
      </c>
      <c r="M11" s="16">
        <f t="shared" si="0"/>
        <v>263.81251682527665</v>
      </c>
    </row>
    <row r="12" spans="1:13" x14ac:dyDescent="0.25">
      <c r="A12" t="s">
        <v>634</v>
      </c>
      <c r="B12">
        <v>75547.850000000006</v>
      </c>
      <c r="C12">
        <v>2777.31</v>
      </c>
      <c r="D12">
        <v>449.9</v>
      </c>
      <c r="E12">
        <v>443.47</v>
      </c>
      <c r="F12">
        <v>1.01</v>
      </c>
      <c r="G12">
        <v>153.47999999999999</v>
      </c>
      <c r="H12">
        <v>310.14999999999998</v>
      </c>
      <c r="I12">
        <v>24.54</v>
      </c>
      <c r="K12">
        <v>0.80300000000000005</v>
      </c>
      <c r="L12">
        <f t="shared" si="1"/>
        <v>0.12307880122536984</v>
      </c>
      <c r="M12" s="16">
        <f t="shared" si="0"/>
        <v>267.29643524535976</v>
      </c>
    </row>
    <row r="13" spans="1:13" x14ac:dyDescent="0.25">
      <c r="A13" t="s">
        <v>634</v>
      </c>
      <c r="B13">
        <v>33072.6</v>
      </c>
      <c r="C13">
        <v>1935.36</v>
      </c>
      <c r="D13">
        <v>391.25</v>
      </c>
      <c r="E13">
        <v>243.43</v>
      </c>
      <c r="F13">
        <v>1.61</v>
      </c>
      <c r="G13">
        <v>97.84</v>
      </c>
      <c r="H13">
        <v>205.21</v>
      </c>
      <c r="I13">
        <v>21.32</v>
      </c>
      <c r="J13">
        <v>22.58</v>
      </c>
      <c r="K13">
        <v>0.80300000000000005</v>
      </c>
      <c r="L13">
        <f t="shared" si="1"/>
        <v>0.11095699353458631</v>
      </c>
      <c r="M13" s="16">
        <f t="shared" si="0"/>
        <v>332.37005776717109</v>
      </c>
    </row>
    <row r="14" spans="1:13" x14ac:dyDescent="0.25">
      <c r="A14" t="s">
        <v>635</v>
      </c>
      <c r="B14">
        <v>163548.67000000001</v>
      </c>
      <c r="C14">
        <v>7488.38</v>
      </c>
      <c r="D14">
        <v>923.09</v>
      </c>
      <c r="E14">
        <v>757.59</v>
      </c>
      <c r="F14">
        <v>1.22</v>
      </c>
      <c r="G14">
        <v>282.99</v>
      </c>
      <c r="H14">
        <v>456.33</v>
      </c>
      <c r="I14">
        <v>20.91</v>
      </c>
      <c r="J14">
        <v>16.27</v>
      </c>
      <c r="K14">
        <v>0.80300000000000005</v>
      </c>
      <c r="L14">
        <f t="shared" si="1"/>
        <v>3.665060359442264E-2</v>
      </c>
      <c r="M14" s="16">
        <f t="shared" si="0"/>
        <v>172.66764192117066</v>
      </c>
    </row>
    <row r="15" spans="1:13" x14ac:dyDescent="0.25">
      <c r="A15" t="s">
        <v>635</v>
      </c>
      <c r="B15">
        <v>11249.88</v>
      </c>
      <c r="C15">
        <v>1288.6300000000001</v>
      </c>
      <c r="D15">
        <v>174.34</v>
      </c>
      <c r="E15">
        <v>168.71</v>
      </c>
      <c r="F15">
        <v>1.03</v>
      </c>
      <c r="G15">
        <v>60.32</v>
      </c>
      <c r="H15">
        <v>119.68</v>
      </c>
      <c r="I15">
        <v>8.0500000000000007</v>
      </c>
      <c r="K15">
        <v>0.80300000000000005</v>
      </c>
      <c r="L15">
        <f t="shared" si="1"/>
        <v>8.51336548742435E-2</v>
      </c>
      <c r="M15" s="16">
        <f t="shared" si="0"/>
        <v>234.73096730816277</v>
      </c>
    </row>
    <row r="16" spans="1:13" x14ac:dyDescent="0.25">
      <c r="A16" t="s">
        <v>636</v>
      </c>
      <c r="B16">
        <v>37996.6</v>
      </c>
      <c r="C16">
        <v>1830.92</v>
      </c>
      <c r="D16">
        <v>404.1</v>
      </c>
      <c r="E16">
        <v>355.1</v>
      </c>
      <c r="F16">
        <v>1.1399999999999999</v>
      </c>
      <c r="G16">
        <v>134.6</v>
      </c>
      <c r="H16">
        <v>219.95</v>
      </c>
      <c r="I16">
        <v>25.11</v>
      </c>
      <c r="J16">
        <v>4</v>
      </c>
      <c r="K16">
        <v>0.80300000000000005</v>
      </c>
      <c r="L16">
        <f t="shared" si="1"/>
        <v>0.14243471914434905</v>
      </c>
      <c r="M16" s="16">
        <f t="shared" si="0"/>
        <v>358.40094467466815</v>
      </c>
    </row>
    <row r="17" spans="1:13" x14ac:dyDescent="0.25">
      <c r="A17" t="s">
        <v>636</v>
      </c>
      <c r="B17">
        <v>87212.1</v>
      </c>
      <c r="C17">
        <v>3469.03</v>
      </c>
      <c r="D17">
        <v>469.98</v>
      </c>
      <c r="E17">
        <v>396.07</v>
      </c>
      <c r="F17">
        <v>1.19</v>
      </c>
      <c r="G17">
        <v>150.07</v>
      </c>
      <c r="H17">
        <v>333.23</v>
      </c>
      <c r="I17">
        <v>23.1</v>
      </c>
      <c r="J17">
        <v>16.86</v>
      </c>
      <c r="K17">
        <v>0.80300000000000005</v>
      </c>
      <c r="L17">
        <f t="shared" si="1"/>
        <v>9.1068985139309042E-2</v>
      </c>
      <c r="M17" s="16">
        <f t="shared" si="0"/>
        <v>240.46133726926723</v>
      </c>
    </row>
    <row r="18" spans="1:13" x14ac:dyDescent="0.25">
      <c r="A18" t="s">
        <v>636</v>
      </c>
      <c r="B18">
        <v>28803.06</v>
      </c>
      <c r="C18">
        <v>1450.12</v>
      </c>
      <c r="D18">
        <v>324.57</v>
      </c>
      <c r="E18">
        <v>283.60000000000002</v>
      </c>
      <c r="F18">
        <v>1.1399999999999999</v>
      </c>
      <c r="G18">
        <v>102.29</v>
      </c>
      <c r="H18">
        <v>191.5</v>
      </c>
      <c r="I18">
        <v>25.65</v>
      </c>
      <c r="J18">
        <v>17.170000000000002</v>
      </c>
      <c r="K18">
        <v>0.80300000000000005</v>
      </c>
      <c r="L18">
        <f t="shared" si="1"/>
        <v>0.17212367432598233</v>
      </c>
      <c r="M18" s="16">
        <f t="shared" si="0"/>
        <v>407.27318928101562</v>
      </c>
    </row>
    <row r="19" spans="1:13" x14ac:dyDescent="0.25">
      <c r="A19" t="s">
        <v>637</v>
      </c>
      <c r="B19">
        <v>222529.56</v>
      </c>
      <c r="C19">
        <v>9929.8799999999992</v>
      </c>
      <c r="D19">
        <v>845.16</v>
      </c>
      <c r="E19">
        <v>729.48</v>
      </c>
      <c r="F19">
        <v>1.1599999999999999</v>
      </c>
      <c r="G19">
        <v>279.82</v>
      </c>
      <c r="H19">
        <v>532.29</v>
      </c>
      <c r="I19">
        <v>20.21</v>
      </c>
      <c r="J19">
        <v>13.47</v>
      </c>
      <c r="K19">
        <v>0.80300000000000005</v>
      </c>
      <c r="L19">
        <f t="shared" si="1"/>
        <v>2.8360218521337879E-2</v>
      </c>
      <c r="M19" s="16">
        <f t="shared" si="0"/>
        <v>148.55434321232934</v>
      </c>
    </row>
    <row r="20" spans="1:13" x14ac:dyDescent="0.25">
      <c r="A20" t="s">
        <v>637</v>
      </c>
      <c r="B20">
        <v>13983.29</v>
      </c>
      <c r="C20">
        <v>831.51</v>
      </c>
      <c r="D20">
        <v>171.12</v>
      </c>
      <c r="E20">
        <v>153.44999999999999</v>
      </c>
      <c r="F20">
        <v>1.1200000000000001</v>
      </c>
      <c r="G20">
        <v>54.46</v>
      </c>
      <c r="H20">
        <v>133.43</v>
      </c>
      <c r="I20">
        <v>20.96</v>
      </c>
      <c r="J20">
        <v>4.45</v>
      </c>
      <c r="K20">
        <v>0.80300000000000005</v>
      </c>
      <c r="L20">
        <f t="shared" si="1"/>
        <v>0.2541465833106567</v>
      </c>
      <c r="M20" s="16">
        <f t="shared" si="0"/>
        <v>462.65917854530414</v>
      </c>
    </row>
    <row r="21" spans="1:13" x14ac:dyDescent="0.25">
      <c r="A21" t="s">
        <v>637</v>
      </c>
      <c r="B21">
        <v>8400.9500000000007</v>
      </c>
      <c r="C21">
        <v>594.51</v>
      </c>
      <c r="D21">
        <v>208.08</v>
      </c>
      <c r="E21">
        <v>110.06</v>
      </c>
      <c r="F21">
        <v>1.89</v>
      </c>
      <c r="G21">
        <v>63.39</v>
      </c>
      <c r="H21">
        <v>103.42</v>
      </c>
      <c r="I21">
        <v>14.73</v>
      </c>
      <c r="J21">
        <v>21.66</v>
      </c>
      <c r="K21">
        <v>0.80300000000000005</v>
      </c>
      <c r="L21">
        <f t="shared" si="1"/>
        <v>0.29868948615700369</v>
      </c>
      <c r="M21" s="16">
        <f t="shared" si="0"/>
        <v>427.78890761723483</v>
      </c>
    </row>
    <row r="22" spans="1:13" x14ac:dyDescent="0.25">
      <c r="A22" t="s">
        <v>638</v>
      </c>
      <c r="B22">
        <v>215885.48</v>
      </c>
      <c r="C22">
        <v>5351.37</v>
      </c>
      <c r="D22">
        <v>750.36</v>
      </c>
      <c r="E22">
        <v>744.74</v>
      </c>
      <c r="F22">
        <v>1.01</v>
      </c>
      <c r="G22">
        <v>230.48</v>
      </c>
      <c r="H22">
        <v>524.28</v>
      </c>
      <c r="I22">
        <v>42.15</v>
      </c>
      <c r="J22">
        <v>16.54</v>
      </c>
      <c r="K22">
        <v>0.80300000000000005</v>
      </c>
      <c r="L22">
        <f t="shared" si="1"/>
        <v>9.4733446643000416E-2</v>
      </c>
      <c r="M22" s="16">
        <f t="shared" si="0"/>
        <v>270.73124419558155</v>
      </c>
    </row>
    <row r="23" spans="1:13" x14ac:dyDescent="0.25">
      <c r="A23" t="s">
        <v>638</v>
      </c>
      <c r="B23">
        <v>23725.45</v>
      </c>
      <c r="C23">
        <v>1336.03</v>
      </c>
      <c r="D23">
        <v>283.60000000000002</v>
      </c>
      <c r="E23">
        <v>208.08</v>
      </c>
      <c r="F23">
        <v>1.36</v>
      </c>
      <c r="G23">
        <v>75.48</v>
      </c>
      <c r="H23">
        <v>173.8</v>
      </c>
      <c r="I23">
        <v>13.73</v>
      </c>
      <c r="J23">
        <v>13.07</v>
      </c>
      <c r="K23">
        <v>0.80300000000000005</v>
      </c>
      <c r="L23">
        <f t="shared" si="1"/>
        <v>0.16702900813091068</v>
      </c>
      <c r="M23" s="16">
        <f t="shared" si="0"/>
        <v>266.9608403177902</v>
      </c>
    </row>
    <row r="24" spans="1:13" x14ac:dyDescent="0.25">
      <c r="A24" t="s">
        <v>639</v>
      </c>
      <c r="B24">
        <v>15594.29</v>
      </c>
      <c r="C24">
        <v>837.13</v>
      </c>
      <c r="D24">
        <v>243.43</v>
      </c>
      <c r="E24">
        <v>202.45</v>
      </c>
      <c r="F24">
        <v>1.2</v>
      </c>
      <c r="G24">
        <v>81.38</v>
      </c>
      <c r="H24">
        <v>140.91</v>
      </c>
      <c r="I24">
        <v>29.43</v>
      </c>
      <c r="J24">
        <v>24.56</v>
      </c>
      <c r="K24">
        <v>0.80300000000000005</v>
      </c>
      <c r="L24">
        <f t="shared" si="1"/>
        <v>0.27963379620744466</v>
      </c>
      <c r="M24" s="16">
        <f t="shared" si="0"/>
        <v>581.07167576003394</v>
      </c>
    </row>
    <row r="25" spans="1:13" x14ac:dyDescent="0.25">
      <c r="A25" t="s">
        <v>639</v>
      </c>
      <c r="B25">
        <v>119920.03</v>
      </c>
      <c r="C25">
        <v>4232.25</v>
      </c>
      <c r="D25">
        <v>854.8</v>
      </c>
      <c r="E25">
        <v>423.39</v>
      </c>
      <c r="F25">
        <v>2.02</v>
      </c>
      <c r="G25">
        <v>244.4</v>
      </c>
      <c r="H25">
        <v>390.75</v>
      </c>
      <c r="I25">
        <v>32.81</v>
      </c>
      <c r="J25">
        <v>39.119999999999997</v>
      </c>
      <c r="K25">
        <v>0.80300000000000005</v>
      </c>
      <c r="L25">
        <f t="shared" si="1"/>
        <v>8.413156452103164E-2</v>
      </c>
      <c r="M25" s="16">
        <f t="shared" si="0"/>
        <v>280.30880732551003</v>
      </c>
    </row>
    <row r="26" spans="1:13" x14ac:dyDescent="0.25">
      <c r="A26" t="s">
        <v>640</v>
      </c>
      <c r="B26">
        <v>95970.62</v>
      </c>
      <c r="C26">
        <v>4224.21</v>
      </c>
      <c r="D26">
        <v>671.63</v>
      </c>
      <c r="E26">
        <v>540.67999999999995</v>
      </c>
      <c r="F26">
        <v>1.24</v>
      </c>
      <c r="G26">
        <v>209.6</v>
      </c>
      <c r="H26">
        <v>349.56</v>
      </c>
      <c r="I26">
        <v>23.07</v>
      </c>
      <c r="J26">
        <v>19.22</v>
      </c>
      <c r="K26">
        <v>0.80300000000000005</v>
      </c>
      <c r="L26">
        <f t="shared" si="1"/>
        <v>6.7586065339927531E-2</v>
      </c>
      <c r="M26" s="16">
        <f t="shared" si="0"/>
        <v>231.19138124459988</v>
      </c>
    </row>
    <row r="27" spans="1:13" x14ac:dyDescent="0.25">
      <c r="A27" t="s">
        <v>640</v>
      </c>
      <c r="B27">
        <v>19598.55</v>
      </c>
      <c r="C27">
        <v>1018.7</v>
      </c>
      <c r="D27">
        <v>314.12</v>
      </c>
      <c r="E27">
        <v>182.37</v>
      </c>
      <c r="F27">
        <v>1.72</v>
      </c>
      <c r="G27">
        <v>89.1</v>
      </c>
      <c r="H27">
        <v>157.97</v>
      </c>
      <c r="I27">
        <v>22.29</v>
      </c>
      <c r="J27">
        <v>25.77</v>
      </c>
      <c r="K27">
        <v>0.80300000000000005</v>
      </c>
      <c r="L27">
        <f t="shared" si="1"/>
        <v>0.23732374500063588</v>
      </c>
      <c r="M27" s="16">
        <f t="shared" si="0"/>
        <v>424.59933422465082</v>
      </c>
    </row>
    <row r="28" spans="1:13" x14ac:dyDescent="0.25">
      <c r="A28" t="s">
        <v>641</v>
      </c>
      <c r="B28">
        <v>158811.19</v>
      </c>
      <c r="C28">
        <v>5815.73</v>
      </c>
      <c r="D28">
        <v>877.3</v>
      </c>
      <c r="E28">
        <v>830.7</v>
      </c>
      <c r="F28">
        <v>1.06</v>
      </c>
      <c r="G28">
        <v>281.22000000000003</v>
      </c>
      <c r="H28">
        <v>449.67</v>
      </c>
      <c r="I28">
        <v>30.17</v>
      </c>
      <c r="J28">
        <v>11.82</v>
      </c>
      <c r="K28">
        <v>0.80300000000000005</v>
      </c>
      <c r="L28">
        <f t="shared" si="1"/>
        <v>5.9004141024885756E-2</v>
      </c>
      <c r="M28" s="16">
        <f t="shared" si="0"/>
        <v>234.25888145218036</v>
      </c>
    </row>
    <row r="29" spans="1:13" x14ac:dyDescent="0.25">
      <c r="A29" t="s">
        <v>642</v>
      </c>
      <c r="B29">
        <v>16416.57</v>
      </c>
      <c r="C29">
        <v>697.34</v>
      </c>
      <c r="D29">
        <v>173.53</v>
      </c>
      <c r="E29">
        <v>157.46</v>
      </c>
      <c r="F29">
        <v>1.1000000000000001</v>
      </c>
      <c r="G29">
        <v>56</v>
      </c>
      <c r="H29">
        <v>144.58000000000001</v>
      </c>
      <c r="I29">
        <v>35.840000000000003</v>
      </c>
      <c r="J29">
        <v>29.9</v>
      </c>
      <c r="K29">
        <v>0.80300000000000005</v>
      </c>
      <c r="L29">
        <f t="shared" si="1"/>
        <v>0.42423171438165169</v>
      </c>
      <c r="M29" s="16">
        <f t="shared" si="0"/>
        <v>666.43649718410472</v>
      </c>
    </row>
    <row r="30" spans="1:13" x14ac:dyDescent="0.25">
      <c r="A30" t="s">
        <v>642</v>
      </c>
      <c r="B30">
        <v>54051.08</v>
      </c>
      <c r="C30">
        <v>2455.15</v>
      </c>
      <c r="D30">
        <v>706.98</v>
      </c>
      <c r="E30">
        <v>272.35000000000002</v>
      </c>
      <c r="F30">
        <v>2.6</v>
      </c>
      <c r="G30">
        <v>234.01</v>
      </c>
      <c r="H30">
        <v>262.33999999999997</v>
      </c>
      <c r="I30">
        <v>31.28</v>
      </c>
      <c r="J30">
        <v>37.950000000000003</v>
      </c>
      <c r="K30">
        <v>0.80300000000000005</v>
      </c>
      <c r="L30">
        <f t="shared" si="1"/>
        <v>0.11268294222507153</v>
      </c>
      <c r="M30" s="16">
        <f t="shared" si="0"/>
        <v>371.0844301485202</v>
      </c>
    </row>
    <row r="31" spans="1:13" x14ac:dyDescent="0.25">
      <c r="A31" t="s">
        <v>642</v>
      </c>
      <c r="B31">
        <v>18236.689999999999</v>
      </c>
      <c r="C31">
        <v>1372.99</v>
      </c>
      <c r="D31">
        <v>348.67</v>
      </c>
      <c r="E31">
        <v>222.54</v>
      </c>
      <c r="F31">
        <v>1.57</v>
      </c>
      <c r="G31">
        <v>107.07</v>
      </c>
      <c r="H31">
        <v>152.38</v>
      </c>
      <c r="I31">
        <v>14.23</v>
      </c>
      <c r="J31">
        <v>14.87</v>
      </c>
      <c r="K31">
        <v>0.80300000000000005</v>
      </c>
      <c r="L31">
        <f t="shared" si="1"/>
        <v>0.12156852055142923</v>
      </c>
      <c r="M31" s="16">
        <f t="shared" si="0"/>
        <v>305.19154181774928</v>
      </c>
    </row>
    <row r="32" spans="1:13" x14ac:dyDescent="0.25">
      <c r="A32" t="s">
        <v>642</v>
      </c>
      <c r="B32">
        <v>36374.629999999997</v>
      </c>
      <c r="C32">
        <v>2164.33</v>
      </c>
      <c r="D32">
        <v>313.32</v>
      </c>
      <c r="E32">
        <v>310.91000000000003</v>
      </c>
      <c r="F32">
        <v>1.01</v>
      </c>
      <c r="G32">
        <v>99.31</v>
      </c>
      <c r="H32">
        <v>215.21</v>
      </c>
      <c r="I32">
        <v>13.63</v>
      </c>
      <c r="J32">
        <v>7.14</v>
      </c>
      <c r="K32">
        <v>0.80300000000000005</v>
      </c>
      <c r="L32">
        <f t="shared" si="1"/>
        <v>9.7580151905477197E-2</v>
      </c>
      <c r="M32" s="16">
        <f t="shared" si="0"/>
        <v>223.69572025539617</v>
      </c>
    </row>
    <row r="33" spans="1:13" x14ac:dyDescent="0.25">
      <c r="A33" t="s">
        <v>643</v>
      </c>
      <c r="B33">
        <v>134666.22</v>
      </c>
      <c r="C33">
        <v>5966.76</v>
      </c>
      <c r="D33">
        <v>957.64</v>
      </c>
      <c r="E33">
        <v>512.55999999999995</v>
      </c>
      <c r="F33">
        <v>1.87</v>
      </c>
      <c r="G33">
        <v>262.41000000000003</v>
      </c>
      <c r="H33">
        <v>414.08</v>
      </c>
      <c r="I33">
        <v>26.35</v>
      </c>
      <c r="J33">
        <v>31.36</v>
      </c>
      <c r="K33">
        <v>0.80300000000000005</v>
      </c>
      <c r="L33">
        <f t="shared" si="1"/>
        <v>4.7532580748033688E-2</v>
      </c>
      <c r="M33" s="16">
        <f t="shared" si="0"/>
        <v>224.54740501789033</v>
      </c>
    </row>
    <row r="34" spans="1:13" x14ac:dyDescent="0.25">
      <c r="A34" t="s">
        <v>643</v>
      </c>
      <c r="B34">
        <v>106402.09</v>
      </c>
      <c r="C34">
        <v>4661.26</v>
      </c>
      <c r="D34">
        <v>747.95</v>
      </c>
      <c r="E34">
        <v>612.99</v>
      </c>
      <c r="F34">
        <v>1.22</v>
      </c>
      <c r="G34">
        <v>229.8</v>
      </c>
      <c r="H34">
        <v>368.07</v>
      </c>
      <c r="I34">
        <v>32.46</v>
      </c>
      <c r="J34">
        <v>27.63</v>
      </c>
      <c r="K34">
        <v>0.80300000000000005</v>
      </c>
      <c r="L34">
        <f t="shared" si="1"/>
        <v>6.1539415430342345E-2</v>
      </c>
      <c r="M34" s="16">
        <f t="shared" ref="M34:M65" si="2">ka*rho*(I34/H34)^(3-(2*Dalpha))</f>
        <v>291.53145761098273</v>
      </c>
    </row>
    <row r="35" spans="1:13" x14ac:dyDescent="0.25">
      <c r="A35" t="s">
        <v>644</v>
      </c>
      <c r="B35">
        <v>116881.98</v>
      </c>
      <c r="C35">
        <v>5798.05</v>
      </c>
      <c r="D35">
        <v>891.76</v>
      </c>
      <c r="E35">
        <v>805.8</v>
      </c>
      <c r="F35">
        <v>1.1100000000000001</v>
      </c>
      <c r="G35">
        <v>328.82</v>
      </c>
      <c r="H35">
        <v>385.77</v>
      </c>
      <c r="I35">
        <v>22.1</v>
      </c>
      <c r="J35">
        <v>14.91</v>
      </c>
      <c r="K35">
        <v>0.80300000000000005</v>
      </c>
      <c r="L35">
        <f t="shared" si="1"/>
        <v>4.36911535843812E-2</v>
      </c>
      <c r="M35" s="16">
        <f t="shared" si="2"/>
        <v>206.44387710070049</v>
      </c>
    </row>
    <row r="36" spans="1:13" x14ac:dyDescent="0.25">
      <c r="A36" t="s">
        <v>644</v>
      </c>
      <c r="B36">
        <v>44081.73</v>
      </c>
      <c r="C36">
        <v>2325</v>
      </c>
      <c r="D36">
        <v>493.28</v>
      </c>
      <c r="E36">
        <v>467.57</v>
      </c>
      <c r="F36">
        <v>1.05</v>
      </c>
      <c r="G36">
        <v>177.39</v>
      </c>
      <c r="H36">
        <v>236.91</v>
      </c>
      <c r="I36">
        <v>28.18</v>
      </c>
      <c r="J36">
        <v>16.670000000000002</v>
      </c>
      <c r="K36">
        <v>0.80300000000000005</v>
      </c>
      <c r="L36">
        <f t="shared" si="1"/>
        <v>0.1024760978614157</v>
      </c>
      <c r="M36" s="16">
        <f t="shared" si="2"/>
        <v>370.37104373061209</v>
      </c>
    </row>
    <row r="37" spans="1:13" x14ac:dyDescent="0.25">
      <c r="A37" t="s">
        <v>645</v>
      </c>
      <c r="B37">
        <v>322413.34999999998</v>
      </c>
      <c r="C37">
        <v>10938.14</v>
      </c>
      <c r="D37">
        <v>1389.08</v>
      </c>
      <c r="E37">
        <v>1215.73</v>
      </c>
      <c r="F37">
        <v>1.1399999999999999</v>
      </c>
      <c r="G37">
        <v>439.8</v>
      </c>
      <c r="H37">
        <v>640.71</v>
      </c>
      <c r="I37">
        <v>30.78</v>
      </c>
      <c r="J37">
        <v>23.49</v>
      </c>
      <c r="K37">
        <v>1.1479999999999999</v>
      </c>
      <c r="L37">
        <f t="shared" si="1"/>
        <v>3.3863818259149643E-2</v>
      </c>
      <c r="M37" s="16">
        <f t="shared" si="2"/>
        <v>179.32326560621613</v>
      </c>
    </row>
    <row r="38" spans="1:13" x14ac:dyDescent="0.25">
      <c r="A38" t="s">
        <v>645</v>
      </c>
      <c r="B38">
        <v>89244.51</v>
      </c>
      <c r="C38">
        <v>3670.16</v>
      </c>
      <c r="D38">
        <v>540.71</v>
      </c>
      <c r="E38">
        <v>463.79</v>
      </c>
      <c r="F38">
        <v>1.17</v>
      </c>
      <c r="G38">
        <v>182.74</v>
      </c>
      <c r="H38">
        <v>337.09</v>
      </c>
      <c r="I38">
        <v>26.91</v>
      </c>
      <c r="J38">
        <v>6.14</v>
      </c>
      <c r="K38">
        <v>1.1479999999999999</v>
      </c>
      <c r="L38">
        <f t="shared" si="1"/>
        <v>8.3257118893530463E-2</v>
      </c>
      <c r="M38" s="16">
        <f t="shared" si="2"/>
        <v>269.2062953208025</v>
      </c>
    </row>
    <row r="39" spans="1:13" x14ac:dyDescent="0.25">
      <c r="A39" t="s">
        <v>646</v>
      </c>
      <c r="B39">
        <v>160247.28</v>
      </c>
      <c r="C39">
        <v>6086.47</v>
      </c>
      <c r="D39">
        <v>687.7</v>
      </c>
      <c r="E39">
        <v>674.04</v>
      </c>
      <c r="F39">
        <v>1.02</v>
      </c>
      <c r="G39">
        <v>206.84</v>
      </c>
      <c r="H39">
        <v>451.7</v>
      </c>
      <c r="I39">
        <v>29.81</v>
      </c>
      <c r="J39">
        <v>14.16</v>
      </c>
      <c r="K39">
        <v>0.80300000000000005</v>
      </c>
      <c r="L39">
        <f t="shared" si="1"/>
        <v>5.4358762238827255E-2</v>
      </c>
      <c r="M39" s="16">
        <f t="shared" si="2"/>
        <v>231.18542834719642</v>
      </c>
    </row>
    <row r="40" spans="1:13" x14ac:dyDescent="0.25">
      <c r="A40" t="s">
        <v>646</v>
      </c>
      <c r="B40">
        <v>73894.899999999994</v>
      </c>
      <c r="C40">
        <v>4138.25</v>
      </c>
      <c r="D40">
        <v>538.27</v>
      </c>
      <c r="E40">
        <v>475.61</v>
      </c>
      <c r="F40">
        <v>1.1299999999999999</v>
      </c>
      <c r="G40">
        <v>178.24</v>
      </c>
      <c r="H40">
        <v>306.73</v>
      </c>
      <c r="I40">
        <v>22.59</v>
      </c>
      <c r="J40">
        <v>16.14</v>
      </c>
      <c r="K40">
        <v>0.80300000000000005</v>
      </c>
      <c r="L40">
        <f t="shared" si="1"/>
        <v>5.422391645077114E-2</v>
      </c>
      <c r="M40" s="16">
        <f t="shared" si="2"/>
        <v>252.39394370746089</v>
      </c>
    </row>
    <row r="41" spans="1:13" x14ac:dyDescent="0.25">
      <c r="A41" t="s">
        <v>647</v>
      </c>
      <c r="B41">
        <v>15656.9</v>
      </c>
      <c r="C41">
        <v>943.18</v>
      </c>
      <c r="D41">
        <v>212.9</v>
      </c>
      <c r="E41">
        <v>173.53</v>
      </c>
      <c r="F41">
        <v>1.23</v>
      </c>
      <c r="G41">
        <v>67.900000000000006</v>
      </c>
      <c r="H41">
        <v>141.19</v>
      </c>
      <c r="I41">
        <v>15.44</v>
      </c>
      <c r="J41">
        <v>12.41</v>
      </c>
      <c r="K41">
        <v>0.80300000000000005</v>
      </c>
      <c r="L41">
        <f t="shared" si="1"/>
        <v>0.22117013127918192</v>
      </c>
      <c r="M41" s="16">
        <f t="shared" si="2"/>
        <v>346.27858549101995</v>
      </c>
    </row>
    <row r="42" spans="1:13" x14ac:dyDescent="0.25">
      <c r="A42" t="s">
        <v>647</v>
      </c>
      <c r="B42">
        <v>12916.39</v>
      </c>
      <c r="C42">
        <v>911.85</v>
      </c>
      <c r="D42">
        <v>164.69</v>
      </c>
      <c r="E42">
        <v>157.46</v>
      </c>
      <c r="F42">
        <v>1.05</v>
      </c>
      <c r="G42">
        <v>49.77</v>
      </c>
      <c r="H42">
        <v>128.24</v>
      </c>
      <c r="I42">
        <v>16.11</v>
      </c>
      <c r="J42">
        <v>5.25</v>
      </c>
      <c r="K42">
        <v>0.80300000000000005</v>
      </c>
      <c r="L42">
        <f t="shared" si="1"/>
        <v>0.19521096523382667</v>
      </c>
      <c r="M42" s="16">
        <f t="shared" si="2"/>
        <v>386.90876957946938</v>
      </c>
    </row>
    <row r="43" spans="1:13" x14ac:dyDescent="0.25">
      <c r="A43" t="s">
        <v>647</v>
      </c>
      <c r="B43">
        <v>11015.59</v>
      </c>
      <c r="C43">
        <v>767.24</v>
      </c>
      <c r="D43">
        <v>212.09</v>
      </c>
      <c r="E43">
        <v>193.62</v>
      </c>
      <c r="F43">
        <v>1.1000000000000001</v>
      </c>
      <c r="G43">
        <v>71.92</v>
      </c>
      <c r="H43">
        <v>118.43</v>
      </c>
      <c r="I43">
        <v>22.37</v>
      </c>
      <c r="J43">
        <v>15.81</v>
      </c>
      <c r="K43">
        <v>0.80300000000000005</v>
      </c>
      <c r="L43">
        <f t="shared" si="1"/>
        <v>0.23515550703718874</v>
      </c>
      <c r="M43" s="16">
        <f t="shared" si="2"/>
        <v>536.18461997857696</v>
      </c>
    </row>
    <row r="44" spans="1:13" x14ac:dyDescent="0.25">
      <c r="A44" t="s">
        <v>647</v>
      </c>
      <c r="B44">
        <v>117499.66</v>
      </c>
      <c r="C44">
        <v>2848.81</v>
      </c>
      <c r="D44">
        <v>664.4</v>
      </c>
      <c r="E44">
        <v>528.63</v>
      </c>
      <c r="F44">
        <v>1.26</v>
      </c>
      <c r="G44">
        <v>200.34</v>
      </c>
      <c r="H44">
        <v>386.79</v>
      </c>
      <c r="I44">
        <v>65.89</v>
      </c>
      <c r="J44">
        <v>60.82</v>
      </c>
      <c r="K44">
        <v>0.80300000000000005</v>
      </c>
      <c r="L44">
        <f t="shared" si="1"/>
        <v>0.18193636088852203</v>
      </c>
      <c r="M44" s="16">
        <f t="shared" si="2"/>
        <v>493.65821066189352</v>
      </c>
    </row>
    <row r="45" spans="1:13" x14ac:dyDescent="0.25">
      <c r="A45" t="s">
        <v>648</v>
      </c>
      <c r="B45">
        <v>34935.96</v>
      </c>
      <c r="C45">
        <v>1523.22</v>
      </c>
      <c r="D45">
        <v>298.86</v>
      </c>
      <c r="E45">
        <v>280.38</v>
      </c>
      <c r="F45">
        <v>1.07</v>
      </c>
      <c r="G45">
        <v>90.69</v>
      </c>
      <c r="H45">
        <v>210.91</v>
      </c>
      <c r="I45">
        <v>21.55</v>
      </c>
      <c r="J45">
        <v>12.71</v>
      </c>
      <c r="K45">
        <v>0.80300000000000005</v>
      </c>
      <c r="L45">
        <f t="shared" si="1"/>
        <v>0.18921574798734742</v>
      </c>
      <c r="M45" s="16">
        <f t="shared" si="2"/>
        <v>327.96766725732857</v>
      </c>
    </row>
    <row r="46" spans="1:13" x14ac:dyDescent="0.25">
      <c r="A46" t="s">
        <v>648</v>
      </c>
      <c r="B46">
        <v>12179.95</v>
      </c>
      <c r="C46">
        <v>855.61</v>
      </c>
      <c r="D46">
        <v>209.68</v>
      </c>
      <c r="E46">
        <v>150.22999999999999</v>
      </c>
      <c r="F46">
        <v>1.4</v>
      </c>
      <c r="G46">
        <v>71.459999999999994</v>
      </c>
      <c r="H46">
        <v>124.53</v>
      </c>
      <c r="I46">
        <v>20.9</v>
      </c>
      <c r="J46">
        <v>20.09</v>
      </c>
      <c r="K46">
        <v>0.80300000000000005</v>
      </c>
      <c r="L46">
        <f t="shared" si="1"/>
        <v>0.20907575124128067</v>
      </c>
      <c r="M46" s="16">
        <f t="shared" si="2"/>
        <v>487.80785238314184</v>
      </c>
    </row>
    <row r="47" spans="1:13" x14ac:dyDescent="0.25">
      <c r="A47" t="s">
        <v>648</v>
      </c>
      <c r="B47">
        <v>9070.91</v>
      </c>
      <c r="C47">
        <v>628.25</v>
      </c>
      <c r="D47">
        <v>221.74</v>
      </c>
      <c r="E47">
        <v>116.49</v>
      </c>
      <c r="F47">
        <v>1.9</v>
      </c>
      <c r="G47">
        <v>56.14</v>
      </c>
      <c r="H47">
        <v>107.47</v>
      </c>
      <c r="I47">
        <v>14.41</v>
      </c>
      <c r="J47">
        <v>17.149999999999999</v>
      </c>
      <c r="K47">
        <v>0.80300000000000005</v>
      </c>
      <c r="L47">
        <f t="shared" si="1"/>
        <v>0.28879902816725062</v>
      </c>
      <c r="M47" s="16">
        <f t="shared" si="2"/>
        <v>407.61704300357081</v>
      </c>
    </row>
    <row r="48" spans="1:13" x14ac:dyDescent="0.25">
      <c r="A48" t="s">
        <v>649</v>
      </c>
      <c r="B48">
        <v>312913.96000000002</v>
      </c>
      <c r="C48">
        <v>13406.94</v>
      </c>
      <c r="D48">
        <v>1304.7</v>
      </c>
      <c r="E48">
        <v>1114.3</v>
      </c>
      <c r="F48">
        <v>1.17</v>
      </c>
      <c r="G48">
        <v>382.48</v>
      </c>
      <c r="H48">
        <v>631.20000000000005</v>
      </c>
      <c r="I48">
        <v>28.56</v>
      </c>
      <c r="J48">
        <v>22.28</v>
      </c>
      <c r="K48">
        <v>0.80300000000000005</v>
      </c>
      <c r="L48">
        <f t="shared" si="1"/>
        <v>2.1876380632295349E-2</v>
      </c>
      <c r="M48" s="16">
        <f t="shared" si="2"/>
        <v>170.9322144111442</v>
      </c>
    </row>
    <row r="49" spans="1:13" x14ac:dyDescent="0.25">
      <c r="A49" t="s">
        <v>649</v>
      </c>
      <c r="B49">
        <v>22087.34</v>
      </c>
      <c r="C49">
        <v>1399.5</v>
      </c>
      <c r="D49">
        <v>262.70999999999998</v>
      </c>
      <c r="E49">
        <v>200.04</v>
      </c>
      <c r="F49">
        <v>1.31</v>
      </c>
      <c r="G49">
        <v>78</v>
      </c>
      <c r="H49">
        <v>167.7</v>
      </c>
      <c r="I49">
        <v>18.96</v>
      </c>
      <c r="J49">
        <v>17.29</v>
      </c>
      <c r="K49">
        <v>0.80300000000000005</v>
      </c>
      <c r="L49">
        <f t="shared" si="1"/>
        <v>0.14171227657372143</v>
      </c>
      <c r="M49" s="16">
        <f t="shared" si="2"/>
        <v>355.62735926891315</v>
      </c>
    </row>
    <row r="50" spans="1:13" x14ac:dyDescent="0.25">
      <c r="A50" t="s">
        <v>649</v>
      </c>
      <c r="B50">
        <v>26078.05</v>
      </c>
      <c r="C50">
        <v>2305.7199999999998</v>
      </c>
      <c r="D50">
        <v>290.83</v>
      </c>
      <c r="E50">
        <v>163.09</v>
      </c>
      <c r="F50">
        <v>1.78</v>
      </c>
      <c r="G50">
        <v>83.91</v>
      </c>
      <c r="H50">
        <v>182.22</v>
      </c>
      <c r="I50">
        <v>10.33</v>
      </c>
      <c r="J50">
        <v>11.74</v>
      </c>
      <c r="K50">
        <v>0.80300000000000005</v>
      </c>
      <c r="L50">
        <f t="shared" si="1"/>
        <v>6.1641307807898393E-2</v>
      </c>
      <c r="M50" s="16">
        <f t="shared" si="2"/>
        <v>204.71721841325606</v>
      </c>
    </row>
    <row r="51" spans="1:13" x14ac:dyDescent="0.25">
      <c r="A51" t="s">
        <v>649</v>
      </c>
      <c r="B51">
        <v>995.9</v>
      </c>
      <c r="C51">
        <v>137.38</v>
      </c>
      <c r="D51">
        <v>46.6</v>
      </c>
      <c r="E51">
        <v>37.76</v>
      </c>
      <c r="F51">
        <v>1.23</v>
      </c>
      <c r="G51">
        <v>14.6</v>
      </c>
      <c r="H51">
        <v>35.61</v>
      </c>
      <c r="I51">
        <v>12.29</v>
      </c>
      <c r="J51">
        <v>11.28</v>
      </c>
      <c r="K51">
        <v>0.80300000000000005</v>
      </c>
      <c r="L51">
        <f t="shared" si="1"/>
        <v>0.66309930437048825</v>
      </c>
      <c r="M51" s="16">
        <f t="shared" si="2"/>
        <v>868.43011631722015</v>
      </c>
    </row>
    <row r="52" spans="1:13" x14ac:dyDescent="0.25">
      <c r="A52" t="s">
        <v>650</v>
      </c>
      <c r="B52">
        <v>108621.09</v>
      </c>
      <c r="C52">
        <v>5794.84</v>
      </c>
      <c r="D52">
        <v>618.61</v>
      </c>
      <c r="E52">
        <v>505.33</v>
      </c>
      <c r="F52">
        <v>1.22</v>
      </c>
      <c r="G52">
        <v>191.99</v>
      </c>
      <c r="H52">
        <v>371.89</v>
      </c>
      <c r="I52">
        <v>22.03</v>
      </c>
      <c r="J52">
        <v>18.61</v>
      </c>
      <c r="K52">
        <v>0.80300000000000005</v>
      </c>
      <c r="L52">
        <f t="shared" si="1"/>
        <v>4.0648181591878788E-2</v>
      </c>
      <c r="M52" s="16">
        <f t="shared" si="2"/>
        <v>212.04642063524588</v>
      </c>
    </row>
    <row r="53" spans="1:13" x14ac:dyDescent="0.25">
      <c r="A53" t="s">
        <v>650</v>
      </c>
      <c r="B53">
        <v>76162.95</v>
      </c>
      <c r="C53">
        <v>2727.5</v>
      </c>
      <c r="D53">
        <v>469.18</v>
      </c>
      <c r="E53">
        <v>392.86</v>
      </c>
      <c r="F53">
        <v>1.19</v>
      </c>
      <c r="G53">
        <v>143.6</v>
      </c>
      <c r="H53">
        <v>311.41000000000003</v>
      </c>
      <c r="I53">
        <v>31.22</v>
      </c>
      <c r="J53">
        <v>22.51</v>
      </c>
      <c r="K53">
        <v>0.80300000000000005</v>
      </c>
      <c r="L53">
        <f t="shared" si="1"/>
        <v>0.12865423970076403</v>
      </c>
      <c r="M53" s="16">
        <f t="shared" si="2"/>
        <v>323.02134710287794</v>
      </c>
    </row>
    <row r="54" spans="1:13" x14ac:dyDescent="0.25">
      <c r="A54" t="s">
        <v>650</v>
      </c>
      <c r="B54">
        <v>68686.259999999995</v>
      </c>
      <c r="C54">
        <v>3292.28</v>
      </c>
      <c r="D54">
        <v>557.54999999999995</v>
      </c>
      <c r="E54">
        <v>465.16</v>
      </c>
      <c r="F54">
        <v>1.2</v>
      </c>
      <c r="G54">
        <v>156.76</v>
      </c>
      <c r="H54">
        <v>295.73</v>
      </c>
      <c r="I54">
        <v>18.329999999999998</v>
      </c>
      <c r="J54">
        <v>11.2</v>
      </c>
      <c r="K54">
        <v>0.80300000000000005</v>
      </c>
      <c r="L54">
        <f t="shared" si="1"/>
        <v>7.9631740107612231E-2</v>
      </c>
      <c r="M54" s="16">
        <f t="shared" si="2"/>
        <v>219.86931021895077</v>
      </c>
    </row>
    <row r="55" spans="1:13" x14ac:dyDescent="0.25">
      <c r="A55" t="s">
        <v>651</v>
      </c>
      <c r="B55">
        <v>103274.33</v>
      </c>
      <c r="C55">
        <v>3357.36</v>
      </c>
      <c r="D55">
        <v>720.64</v>
      </c>
      <c r="E55">
        <v>524.61</v>
      </c>
      <c r="F55">
        <v>1.37</v>
      </c>
      <c r="G55">
        <v>223.34</v>
      </c>
      <c r="H55">
        <v>362.62</v>
      </c>
      <c r="I55">
        <v>32.26</v>
      </c>
      <c r="J55">
        <v>30.04</v>
      </c>
      <c r="K55">
        <v>0.80300000000000005</v>
      </c>
      <c r="L55">
        <f t="shared" si="1"/>
        <v>0.1151347510875997</v>
      </c>
      <c r="M55" s="16">
        <f t="shared" si="2"/>
        <v>293.57632940363828</v>
      </c>
    </row>
    <row r="56" spans="1:13" x14ac:dyDescent="0.25">
      <c r="A56" t="s">
        <v>651</v>
      </c>
      <c r="B56">
        <v>42582.39</v>
      </c>
      <c r="C56">
        <v>1978.74</v>
      </c>
      <c r="D56">
        <v>474.8</v>
      </c>
      <c r="E56">
        <v>270.74</v>
      </c>
      <c r="F56">
        <v>1.75</v>
      </c>
      <c r="G56">
        <v>129.96</v>
      </c>
      <c r="H56">
        <v>232.85</v>
      </c>
      <c r="I56">
        <v>30.8</v>
      </c>
      <c r="J56">
        <v>32.99</v>
      </c>
      <c r="K56">
        <v>0.80300000000000005</v>
      </c>
      <c r="L56">
        <f t="shared" si="1"/>
        <v>0.1366666128825901</v>
      </c>
      <c r="M56" s="16">
        <f t="shared" si="2"/>
        <v>403.20928834002359</v>
      </c>
    </row>
    <row r="57" spans="1:13" x14ac:dyDescent="0.25">
      <c r="A57" t="s">
        <v>652</v>
      </c>
      <c r="B57">
        <v>243304.73</v>
      </c>
      <c r="C57">
        <v>8853.34</v>
      </c>
      <c r="D57">
        <v>1225.97</v>
      </c>
      <c r="E57">
        <v>765.63</v>
      </c>
      <c r="F57">
        <v>1.6</v>
      </c>
      <c r="G57">
        <v>363.04</v>
      </c>
      <c r="H57">
        <v>556.58000000000004</v>
      </c>
      <c r="I57">
        <v>27.67</v>
      </c>
      <c r="J57">
        <v>28.8</v>
      </c>
      <c r="K57">
        <v>0.80300000000000005</v>
      </c>
      <c r="L57">
        <f t="shared" si="1"/>
        <v>3.9007321515824242E-2</v>
      </c>
      <c r="M57" s="16">
        <f t="shared" si="2"/>
        <v>184.30461016963875</v>
      </c>
    </row>
    <row r="58" spans="1:13" x14ac:dyDescent="0.25">
      <c r="A58" t="s">
        <v>652</v>
      </c>
      <c r="B58">
        <v>12858.95</v>
      </c>
      <c r="C58">
        <v>1059.67</v>
      </c>
      <c r="D58">
        <v>205.67</v>
      </c>
      <c r="E58">
        <v>183.98</v>
      </c>
      <c r="F58">
        <v>1.1200000000000001</v>
      </c>
      <c r="G58">
        <v>60.64</v>
      </c>
      <c r="H58">
        <v>127.96</v>
      </c>
      <c r="I58">
        <v>14.46</v>
      </c>
      <c r="J58">
        <v>9.7899999999999991</v>
      </c>
      <c r="K58">
        <v>0.80300000000000005</v>
      </c>
      <c r="L58">
        <f t="shared" si="1"/>
        <v>0.14390440660660905</v>
      </c>
      <c r="M58" s="16">
        <f t="shared" si="2"/>
        <v>355.48902541679422</v>
      </c>
    </row>
    <row r="59" spans="1:13" x14ac:dyDescent="0.25">
      <c r="A59" t="s">
        <v>653</v>
      </c>
      <c r="B59">
        <v>145724.41</v>
      </c>
      <c r="C59">
        <v>6964.57</v>
      </c>
      <c r="D59">
        <v>1016.29</v>
      </c>
      <c r="E59">
        <v>645.91999999999996</v>
      </c>
      <c r="F59">
        <v>1.57</v>
      </c>
      <c r="G59">
        <v>305.02</v>
      </c>
      <c r="H59">
        <v>430.75</v>
      </c>
      <c r="I59">
        <v>22.42</v>
      </c>
      <c r="J59">
        <v>23.38</v>
      </c>
      <c r="K59">
        <v>0.80300000000000005</v>
      </c>
      <c r="L59">
        <f t="shared" si="1"/>
        <v>3.7753181339353306E-2</v>
      </c>
      <c r="M59" s="16">
        <f t="shared" si="2"/>
        <v>191.19617790813538</v>
      </c>
    </row>
    <row r="60" spans="1:13" x14ac:dyDescent="0.25">
      <c r="A60" t="s">
        <v>653</v>
      </c>
      <c r="B60">
        <v>37864.28</v>
      </c>
      <c r="C60">
        <v>2367.58</v>
      </c>
      <c r="D60">
        <v>321.36</v>
      </c>
      <c r="E60">
        <v>314.12</v>
      </c>
      <c r="F60">
        <v>1.02</v>
      </c>
      <c r="G60">
        <v>102.83</v>
      </c>
      <c r="H60">
        <v>219.57</v>
      </c>
      <c r="I60">
        <v>16.36</v>
      </c>
      <c r="J60">
        <v>10.119999999999999</v>
      </c>
      <c r="K60">
        <v>0.80300000000000005</v>
      </c>
      <c r="L60">
        <f t="shared" si="1"/>
        <v>8.4884860985518798E-2</v>
      </c>
      <c r="M60" s="16">
        <f t="shared" si="2"/>
        <v>254.75292934132756</v>
      </c>
    </row>
    <row r="61" spans="1:13" x14ac:dyDescent="0.25">
      <c r="A61" t="s">
        <v>654</v>
      </c>
      <c r="B61">
        <v>242162.96</v>
      </c>
      <c r="C61">
        <v>7024.02</v>
      </c>
      <c r="D61">
        <v>785.71</v>
      </c>
      <c r="E61">
        <v>764.83</v>
      </c>
      <c r="F61">
        <v>1.03</v>
      </c>
      <c r="G61">
        <v>257.83</v>
      </c>
      <c r="H61">
        <v>555.28</v>
      </c>
      <c r="I61">
        <v>24.74</v>
      </c>
      <c r="J61">
        <v>11.89</v>
      </c>
      <c r="K61">
        <v>0.80300000000000005</v>
      </c>
      <c r="L61">
        <f t="shared" si="1"/>
        <v>6.1680246613049813E-2</v>
      </c>
      <c r="M61" s="16">
        <f t="shared" si="2"/>
        <v>168.83445478449681</v>
      </c>
    </row>
    <row r="62" spans="1:13" x14ac:dyDescent="0.25">
      <c r="A62" t="s">
        <v>654</v>
      </c>
      <c r="B62">
        <v>36836.11</v>
      </c>
      <c r="C62">
        <v>1050.03</v>
      </c>
      <c r="D62">
        <v>338.23</v>
      </c>
      <c r="E62">
        <v>298.86</v>
      </c>
      <c r="F62">
        <v>1.1299999999999999</v>
      </c>
      <c r="G62">
        <v>107.34</v>
      </c>
      <c r="H62">
        <v>216.57</v>
      </c>
      <c r="I62">
        <v>44.83</v>
      </c>
      <c r="J62">
        <v>29.28</v>
      </c>
      <c r="K62">
        <v>0.80300000000000005</v>
      </c>
      <c r="L62">
        <f t="shared" si="1"/>
        <v>0.41983651716359904</v>
      </c>
      <c r="M62" s="16">
        <f t="shared" si="2"/>
        <v>576.93555268729892</v>
      </c>
    </row>
    <row r="63" spans="1:13" x14ac:dyDescent="0.25">
      <c r="A63" t="s">
        <v>655</v>
      </c>
      <c r="B63">
        <v>399941.18</v>
      </c>
      <c r="C63">
        <v>12547.46</v>
      </c>
      <c r="D63">
        <v>1582.32</v>
      </c>
      <c r="E63">
        <v>1250.17</v>
      </c>
      <c r="F63">
        <v>1.27</v>
      </c>
      <c r="G63">
        <v>467.92</v>
      </c>
      <c r="H63">
        <v>713.6</v>
      </c>
      <c r="I63">
        <v>35.81</v>
      </c>
      <c r="J63">
        <v>28.91</v>
      </c>
      <c r="K63">
        <v>1.089</v>
      </c>
      <c r="L63">
        <f t="shared" si="1"/>
        <v>3.1922312731544111E-2</v>
      </c>
      <c r="M63" s="16">
        <f t="shared" si="2"/>
        <v>185.6908620105655</v>
      </c>
    </row>
    <row r="64" spans="1:13" x14ac:dyDescent="0.25">
      <c r="A64" t="s">
        <v>656</v>
      </c>
      <c r="B64">
        <v>72674.38</v>
      </c>
      <c r="C64">
        <v>2325</v>
      </c>
      <c r="D64">
        <v>378.4</v>
      </c>
      <c r="E64">
        <v>374.38</v>
      </c>
      <c r="F64">
        <v>1.01</v>
      </c>
      <c r="G64">
        <v>140.1</v>
      </c>
      <c r="H64">
        <v>304.19</v>
      </c>
      <c r="I64">
        <v>25.44</v>
      </c>
      <c r="K64">
        <v>0.80300000000000005</v>
      </c>
      <c r="L64">
        <f t="shared" si="1"/>
        <v>0.16894497736131753</v>
      </c>
      <c r="M64" s="16">
        <f t="shared" si="2"/>
        <v>279.41433795297991</v>
      </c>
    </row>
    <row r="65" spans="1:13" x14ac:dyDescent="0.25">
      <c r="A65" t="s">
        <v>656</v>
      </c>
      <c r="B65">
        <v>134138.25</v>
      </c>
      <c r="C65">
        <v>4838</v>
      </c>
      <c r="D65">
        <v>559.16</v>
      </c>
      <c r="E65">
        <v>519.79</v>
      </c>
      <c r="F65">
        <v>1.08</v>
      </c>
      <c r="G65">
        <v>170.74</v>
      </c>
      <c r="H65">
        <v>413.27</v>
      </c>
      <c r="I65">
        <v>22.06</v>
      </c>
      <c r="J65">
        <v>11.52</v>
      </c>
      <c r="K65">
        <v>0.80300000000000005</v>
      </c>
      <c r="L65">
        <f t="shared" si="1"/>
        <v>7.201629458624649E-2</v>
      </c>
      <c r="M65" s="16">
        <f t="shared" si="2"/>
        <v>195.0959486212823</v>
      </c>
    </row>
    <row r="66" spans="1:13" x14ac:dyDescent="0.25">
      <c r="A66" t="s">
        <v>657</v>
      </c>
      <c r="B66">
        <v>159340.45000000001</v>
      </c>
      <c r="C66">
        <v>7894.89</v>
      </c>
      <c r="D66">
        <v>869.27</v>
      </c>
      <c r="E66">
        <v>729.48</v>
      </c>
      <c r="F66">
        <v>1.19</v>
      </c>
      <c r="G66">
        <v>292.63</v>
      </c>
      <c r="H66">
        <v>450.42</v>
      </c>
      <c r="I66">
        <v>23.11</v>
      </c>
      <c r="J66">
        <v>17.88</v>
      </c>
      <c r="K66">
        <v>0.80300000000000005</v>
      </c>
      <c r="L66">
        <f t="shared" si="1"/>
        <v>3.2125044408618138E-2</v>
      </c>
      <c r="M66" s="16">
        <f t="shared" ref="M66:M100" si="3">ka*rho*(I66/H66)^(3-(2*Dalpha))</f>
        <v>189.0152181985502</v>
      </c>
    </row>
    <row r="67" spans="1:13" x14ac:dyDescent="0.25">
      <c r="A67" t="s">
        <v>658</v>
      </c>
      <c r="B67">
        <v>14730.32</v>
      </c>
      <c r="C67">
        <v>983.37</v>
      </c>
      <c r="D67">
        <v>277.7</v>
      </c>
      <c r="E67">
        <v>174.24</v>
      </c>
      <c r="F67">
        <v>1.59</v>
      </c>
      <c r="G67">
        <v>86.69</v>
      </c>
      <c r="H67">
        <v>136.94999999999999</v>
      </c>
      <c r="I67">
        <v>20.53</v>
      </c>
      <c r="J67">
        <v>21.37</v>
      </c>
      <c r="K67">
        <v>1.089</v>
      </c>
      <c r="L67">
        <f t="shared" ref="L67:L100" si="4">4*PI()*B67/(C67^2)</f>
        <v>0.1914203630406395</v>
      </c>
      <c r="M67" s="16">
        <f t="shared" si="3"/>
        <v>445.66905385628871</v>
      </c>
    </row>
    <row r="68" spans="1:13" x14ac:dyDescent="0.25">
      <c r="A68" t="s">
        <v>658</v>
      </c>
      <c r="B68">
        <v>271641.13</v>
      </c>
      <c r="C68">
        <v>11833.07</v>
      </c>
      <c r="D68">
        <v>1575.78</v>
      </c>
      <c r="E68">
        <v>849.42</v>
      </c>
      <c r="F68">
        <v>1.86</v>
      </c>
      <c r="G68">
        <v>444.68</v>
      </c>
      <c r="H68">
        <v>588.1</v>
      </c>
      <c r="I68">
        <v>23.29</v>
      </c>
      <c r="J68">
        <v>27.11</v>
      </c>
      <c r="K68">
        <v>1.089</v>
      </c>
      <c r="L68">
        <f t="shared" si="4"/>
        <v>2.4378698995565801E-2</v>
      </c>
      <c r="M68" s="16">
        <f t="shared" si="3"/>
        <v>153.64753454823637</v>
      </c>
    </row>
    <row r="69" spans="1:13" x14ac:dyDescent="0.25">
      <c r="A69" t="s">
        <v>658</v>
      </c>
      <c r="B69">
        <v>21772.32</v>
      </c>
      <c r="C69">
        <v>1318.78</v>
      </c>
      <c r="D69">
        <v>276.61</v>
      </c>
      <c r="E69">
        <v>254.83</v>
      </c>
      <c r="F69">
        <v>1.0900000000000001</v>
      </c>
      <c r="G69">
        <v>88.99</v>
      </c>
      <c r="H69">
        <v>166.5</v>
      </c>
      <c r="I69">
        <v>21.2</v>
      </c>
      <c r="J69">
        <v>16.420000000000002</v>
      </c>
      <c r="K69">
        <v>1.089</v>
      </c>
      <c r="L69">
        <f t="shared" si="4"/>
        <v>0.15731490355158459</v>
      </c>
      <c r="M69" s="16">
        <f t="shared" si="3"/>
        <v>391.10038822678558</v>
      </c>
    </row>
    <row r="70" spans="1:13" x14ac:dyDescent="0.25">
      <c r="A70" t="s">
        <v>659</v>
      </c>
      <c r="B70">
        <v>126783.55</v>
      </c>
      <c r="C70">
        <v>4433.8999999999996</v>
      </c>
      <c r="D70">
        <v>699.75</v>
      </c>
      <c r="E70">
        <v>657.97</v>
      </c>
      <c r="F70">
        <v>1.06</v>
      </c>
      <c r="G70">
        <v>230.15</v>
      </c>
      <c r="H70">
        <v>401.78</v>
      </c>
      <c r="I70">
        <v>30.61</v>
      </c>
      <c r="J70">
        <v>11.11</v>
      </c>
      <c r="K70">
        <v>0.80300000000000005</v>
      </c>
      <c r="L70">
        <f t="shared" si="4"/>
        <v>8.1040289546257652E-2</v>
      </c>
      <c r="M70" s="16">
        <f t="shared" si="3"/>
        <v>259.32892557467562</v>
      </c>
    </row>
    <row r="71" spans="1:13" x14ac:dyDescent="0.25">
      <c r="A71" t="s">
        <v>660</v>
      </c>
      <c r="B71">
        <v>124121.15</v>
      </c>
      <c r="C71">
        <v>5569.89</v>
      </c>
      <c r="D71">
        <v>788.93</v>
      </c>
      <c r="E71">
        <v>694.13</v>
      </c>
      <c r="F71">
        <v>1.1399999999999999</v>
      </c>
      <c r="G71">
        <v>240.77</v>
      </c>
      <c r="H71">
        <v>397.54</v>
      </c>
      <c r="I71">
        <v>23.95</v>
      </c>
      <c r="J71">
        <v>17.78</v>
      </c>
      <c r="K71">
        <v>0.80300000000000005</v>
      </c>
      <c r="L71">
        <f t="shared" si="4"/>
        <v>5.0276196855549946E-2</v>
      </c>
      <c r="M71" s="16">
        <f t="shared" si="3"/>
        <v>214.92686110028171</v>
      </c>
    </row>
    <row r="72" spans="1:13" x14ac:dyDescent="0.25">
      <c r="A72" t="s">
        <v>660</v>
      </c>
      <c r="B72">
        <v>12040.54</v>
      </c>
      <c r="C72">
        <v>656.37</v>
      </c>
      <c r="D72">
        <v>175.94</v>
      </c>
      <c r="E72">
        <v>145.41</v>
      </c>
      <c r="F72">
        <v>1.21</v>
      </c>
      <c r="G72">
        <v>53.86</v>
      </c>
      <c r="H72">
        <v>123.82</v>
      </c>
      <c r="I72">
        <v>27.74</v>
      </c>
      <c r="J72">
        <v>25.41</v>
      </c>
      <c r="K72">
        <v>0.80300000000000005</v>
      </c>
      <c r="L72">
        <f t="shared" si="4"/>
        <v>0.35120313408104098</v>
      </c>
      <c r="M72" s="16">
        <f t="shared" si="3"/>
        <v>614.61545145247658</v>
      </c>
    </row>
    <row r="73" spans="1:13" x14ac:dyDescent="0.25">
      <c r="A73" t="s">
        <v>661</v>
      </c>
      <c r="B73">
        <v>90053.29</v>
      </c>
      <c r="C73">
        <v>4713.4799999999996</v>
      </c>
      <c r="D73">
        <v>988.97</v>
      </c>
      <c r="E73">
        <v>718.23</v>
      </c>
      <c r="F73">
        <v>1.38</v>
      </c>
      <c r="G73">
        <v>334.49</v>
      </c>
      <c r="H73">
        <v>338.61</v>
      </c>
      <c r="I73">
        <v>21.72</v>
      </c>
      <c r="J73">
        <v>19.3</v>
      </c>
      <c r="K73">
        <v>0.80300000000000005</v>
      </c>
      <c r="L73">
        <f t="shared" si="4"/>
        <v>5.0936149397547363E-2</v>
      </c>
      <c r="M73" s="16">
        <f t="shared" si="3"/>
        <v>225.98467122921724</v>
      </c>
    </row>
    <row r="74" spans="1:13" x14ac:dyDescent="0.25">
      <c r="A74" t="s">
        <v>661</v>
      </c>
      <c r="B74">
        <v>11056.9</v>
      </c>
      <c r="C74">
        <v>962.46</v>
      </c>
      <c r="D74">
        <v>206.47</v>
      </c>
      <c r="E74">
        <v>163.89</v>
      </c>
      <c r="F74">
        <v>1.26</v>
      </c>
      <c r="G74">
        <v>71.39</v>
      </c>
      <c r="H74">
        <v>118.65</v>
      </c>
      <c r="I74">
        <v>15.88</v>
      </c>
      <c r="J74">
        <v>14.37</v>
      </c>
      <c r="K74">
        <v>0.80300000000000005</v>
      </c>
      <c r="L74">
        <f t="shared" si="4"/>
        <v>0.14999537476109637</v>
      </c>
      <c r="M74" s="16">
        <f t="shared" si="3"/>
        <v>407.02131495100542</v>
      </c>
    </row>
    <row r="75" spans="1:13" x14ac:dyDescent="0.25">
      <c r="A75" t="s">
        <v>662</v>
      </c>
      <c r="B75">
        <v>239556.06</v>
      </c>
      <c r="C75">
        <v>7648.25</v>
      </c>
      <c r="D75">
        <v>1422</v>
      </c>
      <c r="E75">
        <v>718.23</v>
      </c>
      <c r="F75">
        <v>1.98</v>
      </c>
      <c r="G75">
        <v>466.85</v>
      </c>
      <c r="H75">
        <v>552.28</v>
      </c>
      <c r="I75">
        <v>41.42</v>
      </c>
      <c r="J75">
        <v>45.8</v>
      </c>
      <c r="K75">
        <v>0.80300000000000005</v>
      </c>
      <c r="L75">
        <f t="shared" si="4"/>
        <v>5.1462736384086744E-2</v>
      </c>
      <c r="M75" s="16">
        <f t="shared" si="3"/>
        <v>256.08938153011803</v>
      </c>
    </row>
    <row r="76" spans="1:13" x14ac:dyDescent="0.25">
      <c r="A76" t="s">
        <v>663</v>
      </c>
      <c r="B76">
        <v>193394.75</v>
      </c>
      <c r="C76">
        <v>6531.54</v>
      </c>
      <c r="D76">
        <v>1081.3599999999999</v>
      </c>
      <c r="E76">
        <v>956.03</v>
      </c>
      <c r="F76">
        <v>1.1299999999999999</v>
      </c>
      <c r="G76">
        <v>376.24</v>
      </c>
      <c r="H76">
        <v>496.22</v>
      </c>
      <c r="I76">
        <v>42.75</v>
      </c>
      <c r="J76">
        <v>35.020000000000003</v>
      </c>
      <c r="K76">
        <v>0.80300000000000005</v>
      </c>
      <c r="L76">
        <f t="shared" si="4"/>
        <v>5.6967001755176279E-2</v>
      </c>
      <c r="M76" s="16">
        <f t="shared" si="3"/>
        <v>286.128048169718</v>
      </c>
    </row>
    <row r="77" spans="1:13" x14ac:dyDescent="0.25">
      <c r="A77" t="s">
        <v>663</v>
      </c>
      <c r="B77">
        <v>3754.48</v>
      </c>
      <c r="C77">
        <v>557.54999999999995</v>
      </c>
      <c r="D77">
        <v>98.82</v>
      </c>
      <c r="E77">
        <v>89.98</v>
      </c>
      <c r="F77">
        <v>1.1000000000000001</v>
      </c>
      <c r="G77">
        <v>31.3</v>
      </c>
      <c r="H77">
        <v>69.14</v>
      </c>
      <c r="I77">
        <v>6.71</v>
      </c>
      <c r="K77">
        <v>0.80300000000000005</v>
      </c>
      <c r="L77">
        <f t="shared" si="4"/>
        <v>0.15177212642513049</v>
      </c>
      <c r="M77" s="16">
        <f t="shared" si="3"/>
        <v>314.73530682972887</v>
      </c>
    </row>
    <row r="78" spans="1:13" x14ac:dyDescent="0.25">
      <c r="A78" t="s">
        <v>663</v>
      </c>
      <c r="B78">
        <v>9673.74</v>
      </c>
      <c r="C78">
        <v>468.38</v>
      </c>
      <c r="D78">
        <v>149.43</v>
      </c>
      <c r="E78">
        <v>143.81</v>
      </c>
      <c r="F78">
        <v>1.04</v>
      </c>
      <c r="G78">
        <v>51.4</v>
      </c>
      <c r="H78">
        <v>110.98</v>
      </c>
      <c r="I78">
        <v>34.03</v>
      </c>
      <c r="J78">
        <v>8.5299999999999994</v>
      </c>
      <c r="K78">
        <v>0.80300000000000005</v>
      </c>
      <c r="L78">
        <f t="shared" si="4"/>
        <v>0.55412480340626491</v>
      </c>
      <c r="M78" s="16">
        <f t="shared" si="3"/>
        <v>790.03208890288329</v>
      </c>
    </row>
    <row r="79" spans="1:13" x14ac:dyDescent="0.25">
      <c r="A79" t="s">
        <v>664</v>
      </c>
      <c r="B79">
        <v>130634.85</v>
      </c>
      <c r="C79">
        <v>5368.24</v>
      </c>
      <c r="D79">
        <v>988.17</v>
      </c>
      <c r="E79">
        <v>434.63</v>
      </c>
      <c r="F79">
        <v>2.27</v>
      </c>
      <c r="G79">
        <v>258.91000000000003</v>
      </c>
      <c r="H79">
        <v>407.84</v>
      </c>
      <c r="I79">
        <v>23.88</v>
      </c>
      <c r="J79">
        <v>33.17</v>
      </c>
      <c r="K79">
        <v>0.80300000000000005</v>
      </c>
      <c r="L79">
        <f t="shared" si="4"/>
        <v>5.6964602002661957E-2</v>
      </c>
      <c r="M79" s="16">
        <f t="shared" si="3"/>
        <v>210.08089165941428</v>
      </c>
    </row>
    <row r="80" spans="1:13" x14ac:dyDescent="0.25">
      <c r="A80" t="s">
        <v>665</v>
      </c>
      <c r="B80">
        <v>309719.71000000002</v>
      </c>
      <c r="C80">
        <v>10739.69</v>
      </c>
      <c r="D80">
        <v>1367.37</v>
      </c>
      <c r="E80">
        <v>797.76</v>
      </c>
      <c r="F80">
        <v>1.71</v>
      </c>
      <c r="G80">
        <v>362.26</v>
      </c>
      <c r="H80">
        <v>627.97</v>
      </c>
      <c r="I80">
        <v>31.29</v>
      </c>
      <c r="J80">
        <v>34.44</v>
      </c>
      <c r="K80">
        <v>0.80300000000000005</v>
      </c>
      <c r="L80">
        <f t="shared" si="4"/>
        <v>3.3743895434668575E-2</v>
      </c>
      <c r="M80" s="16">
        <f t="shared" si="3"/>
        <v>184.63935814302883</v>
      </c>
    </row>
    <row r="81" spans="1:13" x14ac:dyDescent="0.25">
      <c r="A81" t="s">
        <v>666</v>
      </c>
      <c r="B81">
        <v>571715.98</v>
      </c>
      <c r="C81">
        <v>10911.74</v>
      </c>
      <c r="D81">
        <v>1537.17</v>
      </c>
      <c r="E81">
        <v>1049.27</v>
      </c>
      <c r="F81">
        <v>1.46</v>
      </c>
      <c r="G81">
        <v>382.61</v>
      </c>
      <c r="H81">
        <v>853.19</v>
      </c>
      <c r="I81">
        <v>42.46</v>
      </c>
      <c r="J81">
        <v>42.24</v>
      </c>
      <c r="K81">
        <v>1.1479999999999999</v>
      </c>
      <c r="L81">
        <f t="shared" si="4"/>
        <v>6.0339565261825615E-2</v>
      </c>
      <c r="M81" s="16">
        <f t="shared" si="3"/>
        <v>184.45835666485399</v>
      </c>
    </row>
    <row r="82" spans="1:13" x14ac:dyDescent="0.25">
      <c r="A82" t="s">
        <v>666</v>
      </c>
      <c r="B82">
        <v>12145.8</v>
      </c>
      <c r="C82">
        <v>561.37</v>
      </c>
      <c r="D82">
        <v>179.09</v>
      </c>
      <c r="E82">
        <v>171.05</v>
      </c>
      <c r="F82">
        <v>1.05</v>
      </c>
      <c r="G82">
        <v>55.02</v>
      </c>
      <c r="H82">
        <v>124.36</v>
      </c>
      <c r="I82">
        <v>29</v>
      </c>
      <c r="J82">
        <v>19.52</v>
      </c>
      <c r="K82">
        <v>1.1479999999999999</v>
      </c>
      <c r="L82">
        <f t="shared" si="4"/>
        <v>0.4843257834651522</v>
      </c>
      <c r="M82" s="16">
        <f t="shared" si="3"/>
        <v>634.6361055128059</v>
      </c>
    </row>
    <row r="83" spans="1:13" x14ac:dyDescent="0.25">
      <c r="A83" t="s">
        <v>666</v>
      </c>
      <c r="B83">
        <v>13167.18</v>
      </c>
      <c r="C83">
        <v>630.25</v>
      </c>
      <c r="D83">
        <v>177.94</v>
      </c>
      <c r="E83">
        <v>150.38999999999999</v>
      </c>
      <c r="F83">
        <v>1.18</v>
      </c>
      <c r="G83">
        <v>57.42</v>
      </c>
      <c r="H83">
        <v>129.47999999999999</v>
      </c>
      <c r="I83">
        <v>39.93</v>
      </c>
      <c r="J83">
        <v>19.52</v>
      </c>
      <c r="K83">
        <v>1.1479999999999999</v>
      </c>
      <c r="L83">
        <f t="shared" si="4"/>
        <v>0.41655938922501917</v>
      </c>
      <c r="M83" s="16">
        <f t="shared" si="3"/>
        <v>793.64858111691274</v>
      </c>
    </row>
    <row r="84" spans="1:13" x14ac:dyDescent="0.25">
      <c r="A84" t="s">
        <v>667</v>
      </c>
      <c r="B84">
        <v>46274.64</v>
      </c>
      <c r="C84">
        <v>1963.47</v>
      </c>
      <c r="D84">
        <v>436.69</v>
      </c>
      <c r="E84">
        <v>378.97</v>
      </c>
      <c r="F84">
        <v>1.1499999999999999</v>
      </c>
      <c r="G84">
        <v>147.94</v>
      </c>
      <c r="H84">
        <v>242.73</v>
      </c>
      <c r="I84">
        <v>16.04</v>
      </c>
      <c r="J84">
        <v>16.04</v>
      </c>
      <c r="K84">
        <v>1.089</v>
      </c>
      <c r="L84">
        <f t="shared" si="4"/>
        <v>0.15083577974726026</v>
      </c>
      <c r="M84" s="16">
        <f t="shared" si="3"/>
        <v>231.42787894852628</v>
      </c>
    </row>
    <row r="85" spans="1:13" x14ac:dyDescent="0.25">
      <c r="A85" t="s">
        <v>667</v>
      </c>
      <c r="B85">
        <v>174548.6</v>
      </c>
      <c r="C85">
        <v>5608.35</v>
      </c>
      <c r="D85">
        <v>1095.53</v>
      </c>
      <c r="E85">
        <v>980.1</v>
      </c>
      <c r="F85">
        <v>1.1200000000000001</v>
      </c>
      <c r="G85">
        <v>383.23</v>
      </c>
      <c r="H85">
        <v>471.43</v>
      </c>
      <c r="I85">
        <v>33.200000000000003</v>
      </c>
      <c r="J85">
        <v>21.64</v>
      </c>
      <c r="K85">
        <v>1.089</v>
      </c>
      <c r="L85">
        <f t="shared" si="4"/>
        <v>6.9735836741345827E-2</v>
      </c>
      <c r="M85" s="16">
        <f t="shared" si="3"/>
        <v>243.51607929015455</v>
      </c>
    </row>
    <row r="86" spans="1:13" x14ac:dyDescent="0.25">
      <c r="A86" t="s">
        <v>667</v>
      </c>
      <c r="B86">
        <v>31256.13</v>
      </c>
      <c r="C86">
        <v>1686.86</v>
      </c>
      <c r="D86">
        <v>335.41</v>
      </c>
      <c r="E86">
        <v>316.89999999999998</v>
      </c>
      <c r="F86">
        <v>1.06</v>
      </c>
      <c r="G86">
        <v>110.59</v>
      </c>
      <c r="H86">
        <v>199.49</v>
      </c>
      <c r="I86">
        <v>22.64</v>
      </c>
      <c r="J86">
        <v>12.72</v>
      </c>
      <c r="K86">
        <v>1.089</v>
      </c>
      <c r="L86">
        <f t="shared" si="4"/>
        <v>0.13803429085936933</v>
      </c>
      <c r="M86" s="16">
        <f t="shared" si="3"/>
        <v>356.70991607800767</v>
      </c>
    </row>
    <row r="87" spans="1:13" x14ac:dyDescent="0.25">
      <c r="A87" t="s">
        <v>668</v>
      </c>
      <c r="B87">
        <v>569620.51</v>
      </c>
      <c r="C87">
        <v>13430.45</v>
      </c>
      <c r="D87">
        <v>1562.43</v>
      </c>
      <c r="E87">
        <v>1205.4000000000001</v>
      </c>
      <c r="F87">
        <v>1.3</v>
      </c>
      <c r="G87">
        <v>447.58</v>
      </c>
      <c r="H87">
        <v>851.62</v>
      </c>
      <c r="I87">
        <v>50.34</v>
      </c>
      <c r="J87">
        <v>43.94</v>
      </c>
      <c r="K87">
        <v>1.1479999999999999</v>
      </c>
      <c r="L87">
        <f t="shared" si="4"/>
        <v>3.9683900641739267E-2</v>
      </c>
      <c r="M87" s="16">
        <f t="shared" si="3"/>
        <v>211.68244145696281</v>
      </c>
    </row>
    <row r="88" spans="1:13" x14ac:dyDescent="0.25">
      <c r="A88" t="s">
        <v>669</v>
      </c>
      <c r="B88">
        <v>54779.12</v>
      </c>
      <c r="C88">
        <v>2976.6</v>
      </c>
      <c r="D88">
        <v>475.34</v>
      </c>
      <c r="E88">
        <v>382.95</v>
      </c>
      <c r="F88">
        <v>1.24</v>
      </c>
      <c r="G88">
        <v>144.65</v>
      </c>
      <c r="H88">
        <v>264.10000000000002</v>
      </c>
      <c r="I88">
        <v>20.58</v>
      </c>
      <c r="J88">
        <v>15.71</v>
      </c>
      <c r="K88">
        <v>1.339</v>
      </c>
      <c r="L88">
        <f t="shared" si="4"/>
        <v>7.7693370137105824E-2</v>
      </c>
      <c r="M88" s="16">
        <f t="shared" si="3"/>
        <v>264.05386211274481</v>
      </c>
    </row>
    <row r="89" spans="1:13" x14ac:dyDescent="0.25">
      <c r="A89" t="s">
        <v>669</v>
      </c>
      <c r="B89">
        <v>469827.78</v>
      </c>
      <c r="C89">
        <v>14421.03</v>
      </c>
      <c r="D89">
        <v>2146.42</v>
      </c>
      <c r="E89">
        <v>1534.49</v>
      </c>
      <c r="F89">
        <v>1.4</v>
      </c>
      <c r="G89">
        <v>739.69</v>
      </c>
      <c r="H89">
        <v>773.44</v>
      </c>
      <c r="I89">
        <v>32.67</v>
      </c>
      <c r="J89">
        <v>28.13</v>
      </c>
      <c r="K89">
        <v>1.339</v>
      </c>
      <c r="L89">
        <f t="shared" si="4"/>
        <v>2.8389385725166267E-2</v>
      </c>
      <c r="M89" s="16">
        <f t="shared" si="3"/>
        <v>161.78153554166997</v>
      </c>
    </row>
    <row r="90" spans="1:13" x14ac:dyDescent="0.25">
      <c r="A90" t="s">
        <v>669</v>
      </c>
      <c r="B90">
        <v>110503.1</v>
      </c>
      <c r="C90">
        <v>4373.17</v>
      </c>
      <c r="D90">
        <v>732.43</v>
      </c>
      <c r="E90">
        <v>511.5</v>
      </c>
      <c r="F90">
        <v>1.43</v>
      </c>
      <c r="G90">
        <v>209.28</v>
      </c>
      <c r="H90">
        <v>375.1</v>
      </c>
      <c r="I90">
        <v>22.45</v>
      </c>
      <c r="J90">
        <v>22.09</v>
      </c>
      <c r="K90">
        <v>1.339</v>
      </c>
      <c r="L90">
        <f t="shared" si="4"/>
        <v>7.2609192237211045E-2</v>
      </c>
      <c r="M90" s="16">
        <f t="shared" si="3"/>
        <v>213.79934656360913</v>
      </c>
    </row>
    <row r="91" spans="1:13" x14ac:dyDescent="0.25">
      <c r="A91" t="s">
        <v>669</v>
      </c>
      <c r="B91">
        <v>11191.41</v>
      </c>
      <c r="C91">
        <v>851.6</v>
      </c>
      <c r="D91">
        <v>178.09</v>
      </c>
      <c r="E91">
        <v>176.75</v>
      </c>
      <c r="F91">
        <v>1.01</v>
      </c>
      <c r="G91">
        <v>56.41</v>
      </c>
      <c r="H91">
        <v>119.37</v>
      </c>
      <c r="I91">
        <v>16.260000000000002</v>
      </c>
      <c r="J91">
        <v>6.07</v>
      </c>
      <c r="K91">
        <v>1.339</v>
      </c>
      <c r="L91">
        <f t="shared" si="4"/>
        <v>0.19392034047761195</v>
      </c>
      <c r="M91" s="16">
        <f t="shared" si="3"/>
        <v>412.79195677410803</v>
      </c>
    </row>
    <row r="92" spans="1:13" x14ac:dyDescent="0.25">
      <c r="A92" t="s">
        <v>669</v>
      </c>
      <c r="B92">
        <v>80586.42</v>
      </c>
      <c r="C92">
        <v>3619.32</v>
      </c>
      <c r="D92">
        <v>684.23</v>
      </c>
      <c r="E92">
        <v>597.19000000000005</v>
      </c>
      <c r="F92">
        <v>1.1499999999999999</v>
      </c>
      <c r="G92">
        <v>219.65</v>
      </c>
      <c r="H92">
        <v>320.32</v>
      </c>
      <c r="I92">
        <v>26.93</v>
      </c>
      <c r="J92">
        <v>20.49</v>
      </c>
      <c r="K92">
        <v>1.339</v>
      </c>
      <c r="L92">
        <f t="shared" si="4"/>
        <v>7.7306811555842944E-2</v>
      </c>
      <c r="M92" s="16">
        <f t="shared" si="3"/>
        <v>280.59038610648804</v>
      </c>
    </row>
    <row r="93" spans="1:13" x14ac:dyDescent="0.25">
      <c r="A93" t="s">
        <v>670</v>
      </c>
      <c r="B93">
        <v>380046.61</v>
      </c>
      <c r="C93">
        <v>8836.16</v>
      </c>
      <c r="D93">
        <v>1506.18</v>
      </c>
      <c r="E93">
        <v>889.7</v>
      </c>
      <c r="F93">
        <v>1.69</v>
      </c>
      <c r="G93">
        <v>401.42</v>
      </c>
      <c r="H93">
        <v>695.62</v>
      </c>
      <c r="I93">
        <v>56.98</v>
      </c>
      <c r="J93">
        <v>60.43</v>
      </c>
      <c r="K93">
        <v>1.1479999999999999</v>
      </c>
      <c r="L93">
        <f t="shared" si="4"/>
        <v>6.1167338584117284E-2</v>
      </c>
      <c r="M93" s="16">
        <f t="shared" si="3"/>
        <v>274.80919280115944</v>
      </c>
    </row>
    <row r="94" spans="1:13" x14ac:dyDescent="0.25">
      <c r="A94" t="s">
        <v>670</v>
      </c>
      <c r="B94">
        <v>57837.53</v>
      </c>
      <c r="C94">
        <v>2808.01</v>
      </c>
      <c r="D94">
        <v>731.28</v>
      </c>
      <c r="E94">
        <v>412.13</v>
      </c>
      <c r="F94">
        <v>1.77</v>
      </c>
      <c r="G94">
        <v>238.7</v>
      </c>
      <c r="H94">
        <v>271.37</v>
      </c>
      <c r="I94">
        <v>20.95</v>
      </c>
      <c r="J94">
        <v>23.74</v>
      </c>
      <c r="K94">
        <v>1.1479999999999999</v>
      </c>
      <c r="L94">
        <f t="shared" si="4"/>
        <v>9.2176943157519467E-2</v>
      </c>
      <c r="M94" s="16">
        <f t="shared" si="3"/>
        <v>262.08894503912887</v>
      </c>
    </row>
    <row r="95" spans="1:13" x14ac:dyDescent="0.25">
      <c r="A95" t="s">
        <v>670</v>
      </c>
      <c r="B95">
        <v>110135.92</v>
      </c>
      <c r="C95">
        <v>5017.91</v>
      </c>
      <c r="D95">
        <v>693.39</v>
      </c>
      <c r="E95">
        <v>603.85</v>
      </c>
      <c r="F95">
        <v>1.1499999999999999</v>
      </c>
      <c r="G95">
        <v>229.68</v>
      </c>
      <c r="H95">
        <v>374.47</v>
      </c>
      <c r="I95">
        <v>28.76</v>
      </c>
      <c r="J95">
        <v>21.24</v>
      </c>
      <c r="K95">
        <v>1.1479999999999999</v>
      </c>
      <c r="L95">
        <f t="shared" si="4"/>
        <v>5.4965870796631837E-2</v>
      </c>
      <c r="M95" s="16">
        <f t="shared" si="3"/>
        <v>261.00476100093226</v>
      </c>
    </row>
    <row r="96" spans="1:13" x14ac:dyDescent="0.25">
      <c r="A96" t="s">
        <v>671</v>
      </c>
      <c r="B96">
        <v>224613.66</v>
      </c>
      <c r="C96">
        <v>5668.71</v>
      </c>
      <c r="D96">
        <v>1380.22</v>
      </c>
      <c r="E96">
        <v>412.14</v>
      </c>
      <c r="F96">
        <v>3.35</v>
      </c>
      <c r="G96">
        <v>411.97</v>
      </c>
      <c r="H96">
        <v>534.78</v>
      </c>
      <c r="I96">
        <v>40.98</v>
      </c>
      <c r="J96">
        <v>60.65</v>
      </c>
      <c r="K96">
        <v>0.80300000000000005</v>
      </c>
      <c r="L96">
        <f t="shared" si="4"/>
        <v>8.7837010999978427E-2</v>
      </c>
      <c r="M96" s="16">
        <f t="shared" si="3"/>
        <v>260.53638703640217</v>
      </c>
    </row>
    <row r="97" spans="1:13" x14ac:dyDescent="0.25">
      <c r="A97" t="s">
        <v>671</v>
      </c>
      <c r="B97">
        <v>7237.88</v>
      </c>
      <c r="C97">
        <v>588.88</v>
      </c>
      <c r="D97">
        <v>151.04</v>
      </c>
      <c r="E97">
        <v>143.81</v>
      </c>
      <c r="F97">
        <v>1.05</v>
      </c>
      <c r="G97">
        <v>49.61</v>
      </c>
      <c r="H97">
        <v>96</v>
      </c>
      <c r="I97">
        <v>16.25</v>
      </c>
      <c r="J97">
        <v>9.1300000000000008</v>
      </c>
      <c r="K97">
        <v>0.80300000000000005</v>
      </c>
      <c r="L97">
        <f t="shared" si="4"/>
        <v>0.26228148447643751</v>
      </c>
      <c r="M97" s="16">
        <f t="shared" si="3"/>
        <v>491.15283410769888</v>
      </c>
    </row>
    <row r="98" spans="1:13" x14ac:dyDescent="0.25">
      <c r="A98" t="s">
        <v>672</v>
      </c>
      <c r="B98">
        <v>72078.720000000001</v>
      </c>
      <c r="C98">
        <v>5615.15</v>
      </c>
      <c r="D98">
        <v>614.32000000000005</v>
      </c>
      <c r="E98">
        <v>424.19</v>
      </c>
      <c r="F98">
        <v>1.45</v>
      </c>
      <c r="G98">
        <v>191.12</v>
      </c>
      <c r="H98">
        <v>302.94</v>
      </c>
      <c r="I98">
        <v>14.5</v>
      </c>
      <c r="J98">
        <v>14.31</v>
      </c>
      <c r="K98">
        <v>0.53600000000000003</v>
      </c>
      <c r="L98">
        <f t="shared" si="4"/>
        <v>2.8727260009492245E-2</v>
      </c>
      <c r="M98" s="16">
        <f t="shared" si="3"/>
        <v>178.79692833736547</v>
      </c>
    </row>
    <row r="99" spans="1:13" x14ac:dyDescent="0.25">
      <c r="A99" t="s">
        <v>673</v>
      </c>
      <c r="B99">
        <v>11430.75</v>
      </c>
      <c r="C99">
        <v>697.34</v>
      </c>
      <c r="D99">
        <v>221.2</v>
      </c>
      <c r="E99">
        <v>141.4</v>
      </c>
      <c r="F99">
        <v>1.56</v>
      </c>
      <c r="G99">
        <v>66.150000000000006</v>
      </c>
      <c r="H99">
        <v>120.64</v>
      </c>
      <c r="I99">
        <v>26.74</v>
      </c>
      <c r="J99">
        <v>27.58</v>
      </c>
      <c r="K99">
        <v>0.53600000000000003</v>
      </c>
      <c r="L99">
        <f t="shared" si="4"/>
        <v>0.29538975980780791</v>
      </c>
      <c r="M99" s="16">
        <f t="shared" si="3"/>
        <v>609.37833255162616</v>
      </c>
    </row>
    <row r="100" spans="1:13" x14ac:dyDescent="0.25">
      <c r="A100" t="s">
        <v>673</v>
      </c>
      <c r="B100">
        <v>53211.16</v>
      </c>
      <c r="C100">
        <v>2440.69</v>
      </c>
      <c r="D100">
        <v>456.32</v>
      </c>
      <c r="E100">
        <v>360.45</v>
      </c>
      <c r="F100">
        <v>1.27</v>
      </c>
      <c r="G100">
        <v>144.4</v>
      </c>
      <c r="H100">
        <v>260.29000000000002</v>
      </c>
      <c r="I100">
        <v>27.57</v>
      </c>
      <c r="J100">
        <v>23.78</v>
      </c>
      <c r="K100">
        <v>0.53600000000000003</v>
      </c>
      <c r="L100">
        <f t="shared" si="4"/>
        <v>0.11225025780528329</v>
      </c>
      <c r="M100" s="16">
        <f t="shared" si="3"/>
        <v>337.54709502610211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7"/>
  <sheetViews>
    <sheetView workbookViewId="0">
      <selection activeCell="O2" sqref="O2"/>
    </sheetView>
  </sheetViews>
  <sheetFormatPr defaultRowHeight="15" x14ac:dyDescent="0.25"/>
  <cols>
    <col min="1" max="1" width="18.85546875" bestFit="1" customWidth="1"/>
    <col min="2" max="2" width="14" customWidth="1"/>
    <col min="3" max="3" width="15.7109375" customWidth="1"/>
    <col min="4" max="4" width="12.7109375" customWidth="1"/>
    <col min="5" max="5" width="11.5703125" customWidth="1"/>
    <col min="6" max="6" width="11.42578125" customWidth="1"/>
    <col min="7" max="7" width="13.5703125" customWidth="1"/>
    <col min="8" max="8" width="11.140625" customWidth="1"/>
    <col min="9" max="9" width="14.28515625" customWidth="1"/>
    <col min="10" max="10" width="12.5703125" customWidth="1"/>
    <col min="11" max="11" width="10.7109375" customWidth="1"/>
    <col min="12" max="12" width="13.570312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71</v>
      </c>
      <c r="B2">
        <v>4683.04</v>
      </c>
      <c r="C2">
        <v>471.28</v>
      </c>
      <c r="D2">
        <v>192.83</v>
      </c>
      <c r="E2">
        <v>61.35</v>
      </c>
      <c r="F2">
        <v>3.14</v>
      </c>
      <c r="G2">
        <v>54.4</v>
      </c>
      <c r="H2">
        <v>77.22</v>
      </c>
      <c r="I2">
        <v>10.3</v>
      </c>
      <c r="J2">
        <v>14</v>
      </c>
      <c r="K2">
        <v>0.67400000000000004</v>
      </c>
      <c r="L2" s="16">
        <f>4*PI()*B2/(C2^2)</f>
        <v>0.26495963197291872</v>
      </c>
      <c r="M2">
        <f t="shared" ref="M2:M33" si="0">ka*rho*(I2/H2)^(3-(2*Dalpha))</f>
        <v>405.91667320580683</v>
      </c>
    </row>
    <row r="3" spans="1:13" x14ac:dyDescent="0.25">
      <c r="A3" t="s">
        <v>71</v>
      </c>
      <c r="B3">
        <v>1313.73</v>
      </c>
      <c r="C3">
        <v>159.12</v>
      </c>
      <c r="D3">
        <v>69.44</v>
      </c>
      <c r="E3">
        <v>29.67</v>
      </c>
      <c r="F3">
        <v>2.34</v>
      </c>
      <c r="G3">
        <v>20.22</v>
      </c>
      <c r="H3">
        <v>40.9</v>
      </c>
      <c r="I3">
        <v>16.09</v>
      </c>
      <c r="J3">
        <v>17.510000000000002</v>
      </c>
      <c r="K3">
        <v>0.67400000000000004</v>
      </c>
      <c r="L3" s="16">
        <f t="shared" ref="L3:L66" si="1">4*PI()*B3/(C3^2)</f>
        <v>0.65202829311851795</v>
      </c>
      <c r="M3">
        <f t="shared" si="0"/>
        <v>964.3110369169558</v>
      </c>
    </row>
    <row r="4" spans="1:13" x14ac:dyDescent="0.25">
      <c r="A4" t="s">
        <v>71</v>
      </c>
      <c r="B4">
        <v>29441.08</v>
      </c>
      <c r="C4">
        <v>1577.01</v>
      </c>
      <c r="D4">
        <v>442.29</v>
      </c>
      <c r="E4">
        <v>225.86</v>
      </c>
      <c r="F4">
        <v>1.96</v>
      </c>
      <c r="G4">
        <v>134.28</v>
      </c>
      <c r="H4">
        <v>193.61</v>
      </c>
      <c r="I4">
        <v>24.84</v>
      </c>
      <c r="J4">
        <v>28</v>
      </c>
      <c r="K4">
        <v>0.67400000000000004</v>
      </c>
      <c r="L4" s="16">
        <f t="shared" si="1"/>
        <v>0.14876292430121199</v>
      </c>
      <c r="M4">
        <f t="shared" si="0"/>
        <v>393.48664219335672</v>
      </c>
    </row>
    <row r="5" spans="1:13" x14ac:dyDescent="0.25">
      <c r="A5" t="s">
        <v>72</v>
      </c>
      <c r="B5">
        <v>1703.39</v>
      </c>
      <c r="C5">
        <v>230.52</v>
      </c>
      <c r="D5">
        <v>66.25</v>
      </c>
      <c r="E5">
        <v>64.63</v>
      </c>
      <c r="F5">
        <v>1.03</v>
      </c>
      <c r="G5">
        <v>22.7</v>
      </c>
      <c r="H5">
        <v>46.57</v>
      </c>
      <c r="I5">
        <v>5.98</v>
      </c>
      <c r="J5">
        <v>7.34</v>
      </c>
      <c r="K5">
        <v>0.53900000000000003</v>
      </c>
      <c r="L5" s="16">
        <f t="shared" si="1"/>
        <v>0.40281602130519667</v>
      </c>
      <c r="M5">
        <f t="shared" si="0"/>
        <v>393.75574691897498</v>
      </c>
    </row>
    <row r="6" spans="1:13" x14ac:dyDescent="0.25">
      <c r="A6" t="s">
        <v>72</v>
      </c>
      <c r="B6">
        <v>1038.51</v>
      </c>
      <c r="C6">
        <v>127.65</v>
      </c>
      <c r="D6">
        <v>54.4</v>
      </c>
      <c r="E6">
        <v>32.32</v>
      </c>
      <c r="F6">
        <v>1.68</v>
      </c>
      <c r="G6">
        <v>15.4</v>
      </c>
      <c r="H6">
        <v>36.36</v>
      </c>
      <c r="I6">
        <v>14.74</v>
      </c>
      <c r="J6">
        <v>15.74</v>
      </c>
      <c r="K6">
        <v>0.53900000000000003</v>
      </c>
      <c r="L6" s="16">
        <f t="shared" si="1"/>
        <v>0.80090113390669437</v>
      </c>
      <c r="M6">
        <f t="shared" si="0"/>
        <v>987.75636239336404</v>
      </c>
    </row>
    <row r="7" spans="1:13" x14ac:dyDescent="0.25">
      <c r="A7" t="s">
        <v>72</v>
      </c>
      <c r="B7">
        <v>1342.81</v>
      </c>
      <c r="C7">
        <v>182.05</v>
      </c>
      <c r="D7">
        <v>75.400000000000006</v>
      </c>
      <c r="E7">
        <v>44.16</v>
      </c>
      <c r="F7">
        <v>1.71</v>
      </c>
      <c r="G7">
        <v>21.96</v>
      </c>
      <c r="H7">
        <v>41.35</v>
      </c>
      <c r="I7">
        <v>11.46</v>
      </c>
      <c r="J7">
        <v>12.31</v>
      </c>
      <c r="K7">
        <v>0.53900000000000003</v>
      </c>
      <c r="L7" s="16">
        <f t="shared" si="1"/>
        <v>0.5091468536126299</v>
      </c>
      <c r="M7">
        <f t="shared" si="0"/>
        <v>728.6487623761393</v>
      </c>
    </row>
    <row r="8" spans="1:13" x14ac:dyDescent="0.25">
      <c r="A8" t="s">
        <v>72</v>
      </c>
      <c r="B8">
        <v>612.37</v>
      </c>
      <c r="C8">
        <v>88.33</v>
      </c>
      <c r="D8">
        <v>39.32</v>
      </c>
      <c r="E8">
        <v>26.93</v>
      </c>
      <c r="F8">
        <v>1.46</v>
      </c>
      <c r="G8">
        <v>11.24</v>
      </c>
      <c r="H8">
        <v>27.92</v>
      </c>
      <c r="I8">
        <v>8.6</v>
      </c>
      <c r="J8">
        <v>9.23</v>
      </c>
      <c r="K8">
        <v>0.53900000000000003</v>
      </c>
      <c r="L8" s="16">
        <f t="shared" si="1"/>
        <v>0.98629608584779671</v>
      </c>
      <c r="M8">
        <f t="shared" si="0"/>
        <v>792.89810229315947</v>
      </c>
    </row>
    <row r="9" spans="1:13" x14ac:dyDescent="0.25">
      <c r="A9" t="s">
        <v>72</v>
      </c>
      <c r="B9">
        <v>1551.1</v>
      </c>
      <c r="C9">
        <v>183.12</v>
      </c>
      <c r="D9">
        <v>68.400000000000006</v>
      </c>
      <c r="E9">
        <v>42.55</v>
      </c>
      <c r="F9">
        <v>1.61</v>
      </c>
      <c r="G9">
        <v>19.75</v>
      </c>
      <c r="H9">
        <v>44.44</v>
      </c>
      <c r="I9">
        <v>9.0299999999999994</v>
      </c>
      <c r="J9">
        <v>9.9</v>
      </c>
      <c r="K9">
        <v>0.53900000000000003</v>
      </c>
      <c r="L9" s="16">
        <f t="shared" si="1"/>
        <v>0.58127025888711104</v>
      </c>
      <c r="M9">
        <f t="shared" si="0"/>
        <v>568.43643703539476</v>
      </c>
    </row>
    <row r="10" spans="1:13" x14ac:dyDescent="0.25">
      <c r="A10" t="s">
        <v>72</v>
      </c>
      <c r="B10">
        <v>8133.46</v>
      </c>
      <c r="C10">
        <v>958.16</v>
      </c>
      <c r="D10">
        <v>148.65</v>
      </c>
      <c r="E10">
        <v>127.65</v>
      </c>
      <c r="F10">
        <v>1.1599999999999999</v>
      </c>
      <c r="G10">
        <v>48.02</v>
      </c>
      <c r="H10">
        <v>101.76</v>
      </c>
      <c r="I10">
        <v>9.6</v>
      </c>
      <c r="J10">
        <v>6.9</v>
      </c>
      <c r="K10">
        <v>0.53900000000000003</v>
      </c>
      <c r="L10" s="16">
        <f t="shared" si="1"/>
        <v>0.11132920969281271</v>
      </c>
      <c r="M10">
        <f t="shared" si="0"/>
        <v>307.68495180288176</v>
      </c>
    </row>
    <row r="11" spans="1:13" x14ac:dyDescent="0.25">
      <c r="A11" t="s">
        <v>72</v>
      </c>
      <c r="B11">
        <v>19689.38</v>
      </c>
      <c r="C11">
        <v>1814</v>
      </c>
      <c r="D11">
        <v>286.52999999999997</v>
      </c>
      <c r="E11">
        <v>233.21</v>
      </c>
      <c r="F11">
        <v>1.23</v>
      </c>
      <c r="G11">
        <v>80.72</v>
      </c>
      <c r="H11">
        <v>158.33000000000001</v>
      </c>
      <c r="I11">
        <v>11.67</v>
      </c>
      <c r="J11">
        <v>9.94</v>
      </c>
      <c r="K11">
        <v>0.53900000000000003</v>
      </c>
      <c r="L11" s="16">
        <f t="shared" si="1"/>
        <v>7.5191256005584156E-2</v>
      </c>
      <c r="M11">
        <f t="shared" si="0"/>
        <v>252.55563564605652</v>
      </c>
    </row>
    <row r="12" spans="1:13" x14ac:dyDescent="0.25">
      <c r="A12" t="s">
        <v>73</v>
      </c>
      <c r="B12">
        <v>3746.69</v>
      </c>
      <c r="C12">
        <v>391.08</v>
      </c>
      <c r="D12">
        <v>101.41</v>
      </c>
      <c r="E12">
        <v>88.07</v>
      </c>
      <c r="F12">
        <v>1.1499999999999999</v>
      </c>
      <c r="G12">
        <v>32.49</v>
      </c>
      <c r="H12">
        <v>69.069999999999993</v>
      </c>
      <c r="I12">
        <v>12.91</v>
      </c>
      <c r="J12">
        <v>9.89</v>
      </c>
      <c r="K12">
        <v>0.40400000000000003</v>
      </c>
      <c r="L12" s="16">
        <f t="shared" si="1"/>
        <v>0.30784096530073707</v>
      </c>
      <c r="M12">
        <f t="shared" si="0"/>
        <v>531.69230821989879</v>
      </c>
    </row>
    <row r="13" spans="1:13" x14ac:dyDescent="0.25">
      <c r="A13" t="s">
        <v>74</v>
      </c>
      <c r="B13">
        <v>32615.85</v>
      </c>
      <c r="C13">
        <v>2525.71</v>
      </c>
      <c r="D13">
        <v>375.57</v>
      </c>
      <c r="E13">
        <v>231.37</v>
      </c>
      <c r="F13">
        <v>1.62</v>
      </c>
      <c r="G13">
        <v>98.7</v>
      </c>
      <c r="H13">
        <v>203.78</v>
      </c>
      <c r="I13">
        <v>13.18</v>
      </c>
      <c r="J13">
        <v>14.51</v>
      </c>
      <c r="K13">
        <v>0.53800000000000003</v>
      </c>
      <c r="L13" s="16">
        <f t="shared" si="1"/>
        <v>6.4249773010944852E-2</v>
      </c>
      <c r="M13">
        <f t="shared" si="0"/>
        <v>227.48566272841114</v>
      </c>
    </row>
    <row r="14" spans="1:13" x14ac:dyDescent="0.25">
      <c r="A14" t="s">
        <v>74</v>
      </c>
      <c r="B14">
        <v>7756.01</v>
      </c>
      <c r="C14">
        <v>1029.8699999999999</v>
      </c>
      <c r="D14">
        <v>154.43</v>
      </c>
      <c r="E14">
        <v>121.6</v>
      </c>
      <c r="F14">
        <v>1.27</v>
      </c>
      <c r="G14">
        <v>47.14</v>
      </c>
      <c r="H14">
        <v>99.37</v>
      </c>
      <c r="I14">
        <v>7.51</v>
      </c>
      <c r="J14">
        <v>6.31</v>
      </c>
      <c r="K14">
        <v>0.53800000000000003</v>
      </c>
      <c r="L14" s="16">
        <f t="shared" si="1"/>
        <v>9.1893207273624822E-2</v>
      </c>
      <c r="M14">
        <f t="shared" si="0"/>
        <v>257.66692008592867</v>
      </c>
    </row>
    <row r="15" spans="1:13" x14ac:dyDescent="0.25">
      <c r="A15" t="s">
        <v>75</v>
      </c>
      <c r="B15">
        <v>7895.67</v>
      </c>
      <c r="C15">
        <v>422.13</v>
      </c>
      <c r="D15">
        <v>113.36</v>
      </c>
      <c r="E15">
        <v>107.42</v>
      </c>
      <c r="F15">
        <v>1.06</v>
      </c>
      <c r="G15">
        <v>39.049999999999997</v>
      </c>
      <c r="H15">
        <v>100.27</v>
      </c>
      <c r="I15">
        <v>28.41</v>
      </c>
      <c r="J15">
        <v>12.19</v>
      </c>
      <c r="K15">
        <v>0.54</v>
      </c>
      <c r="L15" s="16">
        <f t="shared" si="1"/>
        <v>0.55680921897023916</v>
      </c>
      <c r="M15">
        <f t="shared" si="0"/>
        <v>741.63654770577227</v>
      </c>
    </row>
    <row r="16" spans="1:13" x14ac:dyDescent="0.25">
      <c r="A16" t="s">
        <v>75</v>
      </c>
      <c r="B16">
        <v>12198.42</v>
      </c>
      <c r="C16">
        <v>1158.97</v>
      </c>
      <c r="D16">
        <v>179.22</v>
      </c>
      <c r="E16">
        <v>164.64</v>
      </c>
      <c r="F16">
        <v>1.0900000000000001</v>
      </c>
      <c r="G16">
        <v>55.14</v>
      </c>
      <c r="H16">
        <v>124.63</v>
      </c>
      <c r="I16">
        <v>9.1300000000000008</v>
      </c>
      <c r="J16">
        <v>6.02</v>
      </c>
      <c r="K16">
        <v>0.54</v>
      </c>
      <c r="L16" s="16">
        <f t="shared" si="1"/>
        <v>0.11412191683273866</v>
      </c>
      <c r="M16">
        <f t="shared" si="0"/>
        <v>251.32141405310119</v>
      </c>
    </row>
    <row r="17" spans="1:13" x14ac:dyDescent="0.25">
      <c r="A17" t="s">
        <v>76</v>
      </c>
      <c r="B17">
        <v>1115.31</v>
      </c>
      <c r="C17">
        <v>153.18</v>
      </c>
      <c r="D17">
        <v>56.77</v>
      </c>
      <c r="E17">
        <v>40.700000000000003</v>
      </c>
      <c r="F17">
        <v>1.39</v>
      </c>
      <c r="G17">
        <v>16.43</v>
      </c>
      <c r="H17">
        <v>37.68</v>
      </c>
      <c r="I17">
        <v>8.75</v>
      </c>
      <c r="J17">
        <v>8.61</v>
      </c>
      <c r="K17">
        <v>0.53600000000000003</v>
      </c>
      <c r="L17" s="16">
        <f t="shared" si="1"/>
        <v>0.59731212376484044</v>
      </c>
      <c r="M17">
        <f t="shared" si="0"/>
        <v>632.5118636202285</v>
      </c>
    </row>
    <row r="18" spans="1:13" x14ac:dyDescent="0.25">
      <c r="A18" t="s">
        <v>76</v>
      </c>
      <c r="B18">
        <v>658.91</v>
      </c>
      <c r="C18">
        <v>91.59</v>
      </c>
      <c r="D18">
        <v>34.81</v>
      </c>
      <c r="E18">
        <v>31.6</v>
      </c>
      <c r="F18">
        <v>1.1000000000000001</v>
      </c>
      <c r="G18">
        <v>11.48</v>
      </c>
      <c r="H18">
        <v>28.96</v>
      </c>
      <c r="I18">
        <v>14.17</v>
      </c>
      <c r="J18">
        <v>8.59</v>
      </c>
      <c r="K18">
        <v>0.53600000000000003</v>
      </c>
      <c r="L18" s="16">
        <f t="shared" si="1"/>
        <v>0.98705157239598718</v>
      </c>
      <c r="M18">
        <f t="shared" si="0"/>
        <v>1148.1747258965702</v>
      </c>
    </row>
    <row r="19" spans="1:13" x14ac:dyDescent="0.25">
      <c r="A19" t="s">
        <v>76</v>
      </c>
      <c r="B19">
        <v>144822.96</v>
      </c>
      <c r="C19">
        <v>6900.57</v>
      </c>
      <c r="D19">
        <v>1002.09</v>
      </c>
      <c r="E19">
        <v>452.58</v>
      </c>
      <c r="F19">
        <v>2.21</v>
      </c>
      <c r="G19">
        <v>290.89999999999998</v>
      </c>
      <c r="H19">
        <v>429.41</v>
      </c>
      <c r="I19">
        <v>22.51</v>
      </c>
      <c r="J19">
        <v>27.98</v>
      </c>
      <c r="K19">
        <v>0.53600000000000003</v>
      </c>
      <c r="L19" s="16">
        <f t="shared" si="1"/>
        <v>3.8218826866605431E-2</v>
      </c>
      <c r="M19">
        <f t="shared" si="0"/>
        <v>192.28863716766386</v>
      </c>
    </row>
    <row r="20" spans="1:13" x14ac:dyDescent="0.25">
      <c r="A20" t="s">
        <v>77</v>
      </c>
      <c r="B20">
        <v>90145.39</v>
      </c>
      <c r="C20">
        <v>4279.21</v>
      </c>
      <c r="D20">
        <v>851.67</v>
      </c>
      <c r="E20">
        <v>461.49</v>
      </c>
      <c r="F20">
        <v>1.85</v>
      </c>
      <c r="G20">
        <v>249.11</v>
      </c>
      <c r="H20">
        <v>338.79</v>
      </c>
      <c r="I20">
        <v>20.04</v>
      </c>
      <c r="J20">
        <v>23.69</v>
      </c>
      <c r="K20">
        <v>0.67300000000000004</v>
      </c>
      <c r="L20" s="16">
        <f t="shared" si="1"/>
        <v>6.1862317617495589E-2</v>
      </c>
      <c r="M20">
        <f t="shared" si="0"/>
        <v>211.79936614530513</v>
      </c>
    </row>
    <row r="21" spans="1:13" x14ac:dyDescent="0.25">
      <c r="A21" t="s">
        <v>77</v>
      </c>
      <c r="B21">
        <v>27251.79</v>
      </c>
      <c r="C21">
        <v>2086.79</v>
      </c>
      <c r="D21">
        <v>341.07</v>
      </c>
      <c r="E21">
        <v>281.87</v>
      </c>
      <c r="F21">
        <v>1.21</v>
      </c>
      <c r="G21">
        <v>102.57</v>
      </c>
      <c r="H21">
        <v>186.27</v>
      </c>
      <c r="I21">
        <v>13.52</v>
      </c>
      <c r="J21">
        <v>10.5</v>
      </c>
      <c r="K21">
        <v>0.67300000000000004</v>
      </c>
      <c r="L21" s="16">
        <f t="shared" si="1"/>
        <v>7.864070602511207E-2</v>
      </c>
      <c r="M21">
        <f t="shared" si="0"/>
        <v>249.46979503136257</v>
      </c>
    </row>
    <row r="22" spans="1:13" x14ac:dyDescent="0.25">
      <c r="A22" t="s">
        <v>77</v>
      </c>
      <c r="B22">
        <v>2437.94</v>
      </c>
      <c r="C22">
        <v>317.52999999999997</v>
      </c>
      <c r="D22">
        <v>90.15</v>
      </c>
      <c r="E22">
        <v>61.89</v>
      </c>
      <c r="F22">
        <v>1.46</v>
      </c>
      <c r="G22">
        <v>26.57</v>
      </c>
      <c r="H22">
        <v>55.71</v>
      </c>
      <c r="I22">
        <v>5.32</v>
      </c>
      <c r="J22">
        <v>4.63</v>
      </c>
      <c r="K22">
        <v>0.67300000000000004</v>
      </c>
      <c r="L22" s="16">
        <f t="shared" si="1"/>
        <v>0.30385287524166271</v>
      </c>
      <c r="M22">
        <f t="shared" si="0"/>
        <v>310.69461613332487</v>
      </c>
    </row>
    <row r="23" spans="1:13" x14ac:dyDescent="0.25">
      <c r="A23" t="s">
        <v>77</v>
      </c>
      <c r="B23">
        <v>1534.63</v>
      </c>
      <c r="C23">
        <v>187.02</v>
      </c>
      <c r="D23">
        <v>64.58</v>
      </c>
      <c r="E23">
        <v>53.15</v>
      </c>
      <c r="F23">
        <v>1.22</v>
      </c>
      <c r="G23">
        <v>19.399999999999999</v>
      </c>
      <c r="H23">
        <v>44.2</v>
      </c>
      <c r="I23">
        <v>10.09</v>
      </c>
      <c r="J23">
        <v>8.5299999999999994</v>
      </c>
      <c r="K23">
        <v>0.67300000000000004</v>
      </c>
      <c r="L23" s="16">
        <f t="shared" si="1"/>
        <v>0.55136277622473462</v>
      </c>
      <c r="M23">
        <f t="shared" si="0"/>
        <v>623.91591821126212</v>
      </c>
    </row>
    <row r="24" spans="1:13" x14ac:dyDescent="0.25">
      <c r="A24" t="s">
        <v>78</v>
      </c>
      <c r="B24">
        <v>15139.26</v>
      </c>
      <c r="C24">
        <v>841.95</v>
      </c>
      <c r="D24">
        <v>215.31</v>
      </c>
      <c r="E24">
        <v>126.13</v>
      </c>
      <c r="F24">
        <v>1.71</v>
      </c>
      <c r="G24">
        <v>63.03</v>
      </c>
      <c r="H24">
        <v>138.84</v>
      </c>
      <c r="I24">
        <v>28.93</v>
      </c>
      <c r="J24">
        <v>30.45</v>
      </c>
      <c r="K24">
        <v>0.80300000000000005</v>
      </c>
      <c r="L24" s="16">
        <f t="shared" si="1"/>
        <v>0.26837490829362887</v>
      </c>
      <c r="M24">
        <f t="shared" si="0"/>
        <v>579.98666912209467</v>
      </c>
    </row>
    <row r="25" spans="1:13" x14ac:dyDescent="0.25">
      <c r="A25" t="s">
        <v>78</v>
      </c>
      <c r="B25">
        <v>26402.7</v>
      </c>
      <c r="C25">
        <v>1459.76</v>
      </c>
      <c r="D25">
        <v>303.68</v>
      </c>
      <c r="E25">
        <v>227.36</v>
      </c>
      <c r="F25">
        <v>1.34</v>
      </c>
      <c r="G25">
        <v>93.92</v>
      </c>
      <c r="H25">
        <v>183.35</v>
      </c>
      <c r="I25">
        <v>21.95</v>
      </c>
      <c r="J25">
        <v>20.66</v>
      </c>
      <c r="K25">
        <v>0.80300000000000005</v>
      </c>
      <c r="L25" s="16">
        <f t="shared" si="1"/>
        <v>0.15570239289182852</v>
      </c>
      <c r="M25">
        <f t="shared" si="0"/>
        <v>372.28354162596332</v>
      </c>
    </row>
    <row r="26" spans="1:13" x14ac:dyDescent="0.25">
      <c r="A26" t="s">
        <v>78</v>
      </c>
      <c r="B26">
        <v>203622.91</v>
      </c>
      <c r="C26">
        <v>10170.89</v>
      </c>
      <c r="D26">
        <v>1168.1300000000001</v>
      </c>
      <c r="E26">
        <v>788.12</v>
      </c>
      <c r="F26">
        <v>1.48</v>
      </c>
      <c r="G26">
        <v>342.24</v>
      </c>
      <c r="H26">
        <v>509.18</v>
      </c>
      <c r="I26">
        <v>23.99</v>
      </c>
      <c r="J26">
        <v>23.84</v>
      </c>
      <c r="K26">
        <v>0.80300000000000005</v>
      </c>
      <c r="L26" s="16">
        <f t="shared" si="1"/>
        <v>2.4735380134072709E-2</v>
      </c>
      <c r="M26">
        <f t="shared" si="0"/>
        <v>176.55420985388056</v>
      </c>
    </row>
    <row r="27" spans="1:13" x14ac:dyDescent="0.25">
      <c r="A27" t="s">
        <v>78</v>
      </c>
      <c r="B27">
        <v>1580.02</v>
      </c>
      <c r="C27">
        <v>197.63</v>
      </c>
      <c r="D27">
        <v>71.5</v>
      </c>
      <c r="E27">
        <v>62.66</v>
      </c>
      <c r="F27">
        <v>1.1399999999999999</v>
      </c>
      <c r="G27">
        <v>24.45</v>
      </c>
      <c r="H27">
        <v>44.85</v>
      </c>
      <c r="I27">
        <v>10.94</v>
      </c>
      <c r="J27">
        <v>9.4499999999999993</v>
      </c>
      <c r="K27">
        <v>0.80300000000000005</v>
      </c>
      <c r="L27" s="16">
        <f t="shared" si="1"/>
        <v>0.50835454065042507</v>
      </c>
      <c r="M27">
        <f t="shared" si="0"/>
        <v>657.89236794885517</v>
      </c>
    </row>
    <row r="28" spans="1:13" x14ac:dyDescent="0.25">
      <c r="A28" t="s">
        <v>79</v>
      </c>
      <c r="B28">
        <v>67923.91</v>
      </c>
      <c r="C28">
        <v>3868.8</v>
      </c>
      <c r="D28">
        <v>585.69000000000005</v>
      </c>
      <c r="E28">
        <v>398.27</v>
      </c>
      <c r="F28">
        <v>1.47</v>
      </c>
      <c r="G28">
        <v>159.47999999999999</v>
      </c>
      <c r="H28">
        <v>294.08</v>
      </c>
      <c r="I28">
        <v>18.55</v>
      </c>
      <c r="J28">
        <v>18.649999999999999</v>
      </c>
      <c r="K28">
        <v>0.80800000000000005</v>
      </c>
      <c r="L28" s="16">
        <f t="shared" si="1"/>
        <v>5.7026928845937457E-2</v>
      </c>
      <c r="M28">
        <f t="shared" si="0"/>
        <v>222.97372435589938</v>
      </c>
    </row>
    <row r="29" spans="1:13" x14ac:dyDescent="0.25">
      <c r="A29" t="s">
        <v>79</v>
      </c>
      <c r="B29">
        <v>1926.55</v>
      </c>
      <c r="C29">
        <v>165.61</v>
      </c>
      <c r="D29">
        <v>66.239999999999995</v>
      </c>
      <c r="E29">
        <v>41.2</v>
      </c>
      <c r="F29">
        <v>1.61</v>
      </c>
      <c r="G29">
        <v>19.84</v>
      </c>
      <c r="H29">
        <v>49.53</v>
      </c>
      <c r="I29">
        <v>21.11</v>
      </c>
      <c r="J29">
        <v>21.96</v>
      </c>
      <c r="K29">
        <v>0.80800000000000005</v>
      </c>
      <c r="L29" s="16">
        <f t="shared" si="1"/>
        <v>0.88270794279462217</v>
      </c>
      <c r="M29">
        <f t="shared" si="0"/>
        <v>1028.1272565958286</v>
      </c>
    </row>
    <row r="30" spans="1:13" x14ac:dyDescent="0.25">
      <c r="A30" t="s">
        <v>79</v>
      </c>
      <c r="B30">
        <v>41169.550000000003</v>
      </c>
      <c r="C30">
        <v>1755.46</v>
      </c>
      <c r="D30">
        <v>364.34</v>
      </c>
      <c r="E30">
        <v>348.99</v>
      </c>
      <c r="F30">
        <v>1.04</v>
      </c>
      <c r="G30">
        <v>117.07</v>
      </c>
      <c r="H30">
        <v>228.95</v>
      </c>
      <c r="I30">
        <v>34.22</v>
      </c>
      <c r="J30">
        <v>22.05</v>
      </c>
      <c r="K30">
        <v>0.80800000000000005</v>
      </c>
      <c r="L30" s="16">
        <f t="shared" si="1"/>
        <v>0.16788198977017352</v>
      </c>
      <c r="M30">
        <f t="shared" si="0"/>
        <v>444.61328420941658</v>
      </c>
    </row>
    <row r="31" spans="1:13" x14ac:dyDescent="0.25">
      <c r="A31" t="s">
        <v>79</v>
      </c>
      <c r="B31">
        <v>2526.96</v>
      </c>
      <c r="C31">
        <v>203.58</v>
      </c>
      <c r="D31">
        <v>92.1</v>
      </c>
      <c r="E31">
        <v>50.89</v>
      </c>
      <c r="F31">
        <v>1.81</v>
      </c>
      <c r="G31">
        <v>25.07</v>
      </c>
      <c r="H31">
        <v>56.72</v>
      </c>
      <c r="I31">
        <v>16.18</v>
      </c>
      <c r="J31">
        <v>17.84</v>
      </c>
      <c r="K31">
        <v>0.80800000000000005</v>
      </c>
      <c r="L31" s="16">
        <f t="shared" si="1"/>
        <v>0.76619270263339989</v>
      </c>
      <c r="M31">
        <f t="shared" si="0"/>
        <v>745.66676159873703</v>
      </c>
    </row>
    <row r="32" spans="1:13" x14ac:dyDescent="0.25">
      <c r="A32" t="s">
        <v>80</v>
      </c>
      <c r="B32">
        <v>24759.63</v>
      </c>
      <c r="C32">
        <v>1293.48</v>
      </c>
      <c r="D32">
        <v>330.64</v>
      </c>
      <c r="E32">
        <v>228.78</v>
      </c>
      <c r="F32">
        <v>1.45</v>
      </c>
      <c r="G32">
        <v>99.58</v>
      </c>
      <c r="H32">
        <v>177.55</v>
      </c>
      <c r="I32">
        <v>21.77</v>
      </c>
      <c r="J32">
        <v>21.67</v>
      </c>
      <c r="K32">
        <v>0.80800000000000005</v>
      </c>
      <c r="L32" s="16">
        <f t="shared" si="1"/>
        <v>0.18596644050059147</v>
      </c>
      <c r="M32">
        <f t="shared" si="0"/>
        <v>379.47323574189949</v>
      </c>
    </row>
    <row r="33" spans="1:13" x14ac:dyDescent="0.25">
      <c r="A33" t="s">
        <v>80</v>
      </c>
      <c r="B33">
        <v>5434.9</v>
      </c>
      <c r="C33">
        <v>253.84</v>
      </c>
      <c r="D33">
        <v>97.82</v>
      </c>
      <c r="E33">
        <v>84.88</v>
      </c>
      <c r="F33">
        <v>1.1499999999999999</v>
      </c>
      <c r="G33">
        <v>30.51</v>
      </c>
      <c r="H33">
        <v>83.19</v>
      </c>
      <c r="I33">
        <v>42.03</v>
      </c>
      <c r="J33">
        <v>38.69</v>
      </c>
      <c r="K33">
        <v>0.80800000000000005</v>
      </c>
      <c r="L33" s="16">
        <f t="shared" si="1"/>
        <v>1.0599400527776843</v>
      </c>
      <c r="M33">
        <f t="shared" si="0"/>
        <v>1177.9898845267519</v>
      </c>
    </row>
    <row r="34" spans="1:13" x14ac:dyDescent="0.25">
      <c r="A34" t="s">
        <v>80</v>
      </c>
      <c r="B34">
        <v>17617.02</v>
      </c>
      <c r="C34">
        <v>1086.52</v>
      </c>
      <c r="D34">
        <v>218.27</v>
      </c>
      <c r="E34">
        <v>196.45</v>
      </c>
      <c r="F34">
        <v>1.1100000000000001</v>
      </c>
      <c r="G34">
        <v>70.77</v>
      </c>
      <c r="H34">
        <v>149.77000000000001</v>
      </c>
      <c r="I34">
        <v>18.78</v>
      </c>
      <c r="J34">
        <v>10.55</v>
      </c>
      <c r="K34">
        <v>0.80800000000000005</v>
      </c>
      <c r="L34" s="16">
        <f t="shared" si="1"/>
        <v>0.18752831936677306</v>
      </c>
      <c r="M34">
        <f t="shared" ref="M34:M65" si="2">ka*rho*(I34/H34)^(3-(2*Dalpha))</f>
        <v>386.33811375789526</v>
      </c>
    </row>
    <row r="35" spans="1:13" x14ac:dyDescent="0.25">
      <c r="A35" t="s">
        <v>80</v>
      </c>
      <c r="B35">
        <v>8990.19</v>
      </c>
      <c r="C35">
        <v>666.95</v>
      </c>
      <c r="D35">
        <v>145.52000000000001</v>
      </c>
      <c r="E35">
        <v>127.73</v>
      </c>
      <c r="F35">
        <v>1.1399999999999999</v>
      </c>
      <c r="G35">
        <v>43.22</v>
      </c>
      <c r="H35">
        <v>106.99</v>
      </c>
      <c r="I35">
        <v>15.55</v>
      </c>
      <c r="J35">
        <v>11.45</v>
      </c>
      <c r="K35">
        <v>0.80800000000000005</v>
      </c>
      <c r="L35" s="16">
        <f t="shared" si="1"/>
        <v>0.25397570849880147</v>
      </c>
      <c r="M35">
        <f t="shared" si="2"/>
        <v>434.77114525601814</v>
      </c>
    </row>
    <row r="36" spans="1:13" x14ac:dyDescent="0.25">
      <c r="A36" t="s">
        <v>80</v>
      </c>
      <c r="B36">
        <v>13942.78</v>
      </c>
      <c r="C36">
        <v>557.80999999999995</v>
      </c>
      <c r="D36">
        <v>187.55</v>
      </c>
      <c r="E36">
        <v>149.56</v>
      </c>
      <c r="F36">
        <v>1.25</v>
      </c>
      <c r="G36">
        <v>60.43</v>
      </c>
      <c r="H36">
        <v>133.24</v>
      </c>
      <c r="I36">
        <v>42.01</v>
      </c>
      <c r="J36">
        <v>38.83</v>
      </c>
      <c r="K36">
        <v>0.80800000000000005</v>
      </c>
      <c r="L36" s="16">
        <f t="shared" si="1"/>
        <v>0.56310145225025232</v>
      </c>
      <c r="M36">
        <f t="shared" si="2"/>
        <v>807.84007673070619</v>
      </c>
    </row>
    <row r="37" spans="1:13" x14ac:dyDescent="0.25">
      <c r="A37" t="s">
        <v>81</v>
      </c>
      <c r="B37">
        <v>66332.160000000003</v>
      </c>
      <c r="C37">
        <v>3482.65</v>
      </c>
      <c r="D37">
        <v>471.79</v>
      </c>
      <c r="E37">
        <v>414.43</v>
      </c>
      <c r="F37">
        <v>1.1399999999999999</v>
      </c>
      <c r="G37">
        <v>152.1</v>
      </c>
      <c r="H37">
        <v>290.61</v>
      </c>
      <c r="I37">
        <v>18.739999999999998</v>
      </c>
      <c r="J37">
        <v>13.48</v>
      </c>
      <c r="K37">
        <v>0.80800000000000005</v>
      </c>
      <c r="L37" s="16">
        <f t="shared" si="1"/>
        <v>6.8724935664941367E-2</v>
      </c>
      <c r="M37">
        <f t="shared" si="2"/>
        <v>226.94372252933832</v>
      </c>
    </row>
    <row r="38" spans="1:13" x14ac:dyDescent="0.25">
      <c r="A38" t="s">
        <v>81</v>
      </c>
      <c r="B38">
        <v>1179.29</v>
      </c>
      <c r="C38">
        <v>147.84</v>
      </c>
      <c r="D38">
        <v>57.36</v>
      </c>
      <c r="E38">
        <v>38.78</v>
      </c>
      <c r="F38">
        <v>1.48</v>
      </c>
      <c r="G38">
        <v>16.920000000000002</v>
      </c>
      <c r="H38">
        <v>38.75</v>
      </c>
      <c r="I38">
        <v>10.98</v>
      </c>
      <c r="J38">
        <v>11.12</v>
      </c>
      <c r="K38">
        <v>0.80800000000000005</v>
      </c>
      <c r="L38" s="16">
        <f t="shared" si="1"/>
        <v>0.67802635008551482</v>
      </c>
      <c r="M38">
        <f t="shared" si="2"/>
        <v>741.67809947369142</v>
      </c>
    </row>
    <row r="39" spans="1:13" x14ac:dyDescent="0.25">
      <c r="A39" t="s">
        <v>81</v>
      </c>
      <c r="B39">
        <v>12444.26</v>
      </c>
      <c r="C39">
        <v>1034.05</v>
      </c>
      <c r="D39">
        <v>197.12</v>
      </c>
      <c r="E39">
        <v>172.88</v>
      </c>
      <c r="F39">
        <v>1.1399999999999999</v>
      </c>
      <c r="G39">
        <v>64.36</v>
      </c>
      <c r="H39">
        <v>125.88</v>
      </c>
      <c r="I39">
        <v>16.899999999999999</v>
      </c>
      <c r="J39">
        <v>13.82</v>
      </c>
      <c r="K39">
        <v>0.80800000000000005</v>
      </c>
      <c r="L39" s="16">
        <f t="shared" si="1"/>
        <v>0.14624999585303652</v>
      </c>
      <c r="M39">
        <f t="shared" si="2"/>
        <v>408.03265843917097</v>
      </c>
    </row>
    <row r="40" spans="1:13" x14ac:dyDescent="0.25">
      <c r="A40" t="s">
        <v>81</v>
      </c>
      <c r="B40">
        <v>1538.24</v>
      </c>
      <c r="C40">
        <v>147.84</v>
      </c>
      <c r="D40">
        <v>53.32</v>
      </c>
      <c r="E40">
        <v>46.86</v>
      </c>
      <c r="F40">
        <v>1.1399999999999999</v>
      </c>
      <c r="G40">
        <v>16.84</v>
      </c>
      <c r="H40">
        <v>44.26</v>
      </c>
      <c r="I40">
        <v>7.45</v>
      </c>
      <c r="J40">
        <v>10.08</v>
      </c>
      <c r="K40">
        <v>0.80800000000000005</v>
      </c>
      <c r="L40" s="16">
        <f t="shared" si="1"/>
        <v>0.88440269378655145</v>
      </c>
      <c r="M40">
        <f t="shared" si="2"/>
        <v>488.95268926421306</v>
      </c>
    </row>
    <row r="41" spans="1:13" x14ac:dyDescent="0.25">
      <c r="A41" t="s">
        <v>81</v>
      </c>
      <c r="B41">
        <v>5495.76</v>
      </c>
      <c r="C41">
        <v>417.66</v>
      </c>
      <c r="D41">
        <v>138.13999999999999</v>
      </c>
      <c r="E41">
        <v>102.6</v>
      </c>
      <c r="F41">
        <v>1.35</v>
      </c>
      <c r="G41">
        <v>39.049999999999997</v>
      </c>
      <c r="H41">
        <v>83.65</v>
      </c>
      <c r="I41">
        <v>16.89</v>
      </c>
      <c r="J41">
        <v>16.440000000000001</v>
      </c>
      <c r="K41">
        <v>0.80800000000000005</v>
      </c>
      <c r="L41" s="16">
        <f t="shared" si="1"/>
        <v>0.39590579120758423</v>
      </c>
      <c r="M41">
        <f t="shared" si="2"/>
        <v>565.56420133143467</v>
      </c>
    </row>
    <row r="42" spans="1:13" x14ac:dyDescent="0.25">
      <c r="A42" t="s">
        <v>81</v>
      </c>
      <c r="B42">
        <v>2178.46</v>
      </c>
      <c r="C42">
        <v>248.01</v>
      </c>
      <c r="D42">
        <v>71.900000000000006</v>
      </c>
      <c r="E42">
        <v>59.78</v>
      </c>
      <c r="F42">
        <v>1.2</v>
      </c>
      <c r="G42">
        <v>21.74</v>
      </c>
      <c r="H42">
        <v>52.67</v>
      </c>
      <c r="I42">
        <v>7.23</v>
      </c>
      <c r="J42">
        <v>2.86</v>
      </c>
      <c r="K42">
        <v>0.80800000000000005</v>
      </c>
      <c r="L42" s="16">
        <f t="shared" si="1"/>
        <v>0.44506256786085518</v>
      </c>
      <c r="M42">
        <f t="shared" si="2"/>
        <v>415.34686015847615</v>
      </c>
    </row>
    <row r="43" spans="1:13" x14ac:dyDescent="0.25">
      <c r="A43" t="s">
        <v>81</v>
      </c>
      <c r="B43">
        <v>39885.839999999997</v>
      </c>
      <c r="C43">
        <v>2415.48</v>
      </c>
      <c r="D43">
        <v>435.43</v>
      </c>
      <c r="E43">
        <v>235.89</v>
      </c>
      <c r="F43">
        <v>1.85</v>
      </c>
      <c r="G43">
        <v>115.39</v>
      </c>
      <c r="H43">
        <v>225.35</v>
      </c>
      <c r="I43">
        <v>17.2</v>
      </c>
      <c r="J43">
        <v>21.63</v>
      </c>
      <c r="K43">
        <v>0.80800000000000005</v>
      </c>
      <c r="L43" s="16">
        <f t="shared" si="1"/>
        <v>8.5905647374629246E-2</v>
      </c>
      <c r="M43">
        <f t="shared" si="2"/>
        <v>259.7093923984952</v>
      </c>
    </row>
    <row r="44" spans="1:13" x14ac:dyDescent="0.25">
      <c r="A44" t="s">
        <v>81</v>
      </c>
      <c r="B44">
        <v>10048.469999999999</v>
      </c>
      <c r="C44">
        <v>603.47</v>
      </c>
      <c r="D44">
        <v>209.23</v>
      </c>
      <c r="E44">
        <v>83.21</v>
      </c>
      <c r="F44">
        <v>2.5099999999999998</v>
      </c>
      <c r="G44">
        <v>57.39</v>
      </c>
      <c r="H44">
        <v>113.11</v>
      </c>
      <c r="I44">
        <v>21.75</v>
      </c>
      <c r="J44">
        <v>25.95</v>
      </c>
      <c r="K44">
        <v>0.80800000000000005</v>
      </c>
      <c r="L44" s="16">
        <f t="shared" si="1"/>
        <v>0.3467356002201783</v>
      </c>
      <c r="M44">
        <f t="shared" si="2"/>
        <v>543.8981175505163</v>
      </c>
    </row>
    <row r="45" spans="1:13" x14ac:dyDescent="0.25">
      <c r="A45" t="s">
        <v>81</v>
      </c>
      <c r="B45">
        <v>9712.3700000000008</v>
      </c>
      <c r="C45">
        <v>895.91</v>
      </c>
      <c r="D45">
        <v>185</v>
      </c>
      <c r="E45">
        <v>158.34</v>
      </c>
      <c r="F45">
        <v>1.17</v>
      </c>
      <c r="G45">
        <v>62.37</v>
      </c>
      <c r="H45">
        <v>111.2</v>
      </c>
      <c r="I45">
        <v>13.06</v>
      </c>
      <c r="J45">
        <v>10.83</v>
      </c>
      <c r="K45">
        <v>0.80800000000000005</v>
      </c>
      <c r="L45" s="16">
        <f t="shared" si="1"/>
        <v>0.15205696383635819</v>
      </c>
      <c r="M45">
        <f t="shared" si="2"/>
        <v>366.62464911670088</v>
      </c>
    </row>
    <row r="46" spans="1:13" x14ac:dyDescent="0.25">
      <c r="A46" t="s">
        <v>82</v>
      </c>
      <c r="B46">
        <v>1082.81</v>
      </c>
      <c r="C46">
        <v>151.54</v>
      </c>
      <c r="D46">
        <v>53.34</v>
      </c>
      <c r="E46">
        <v>46.47</v>
      </c>
      <c r="F46">
        <v>1.1499999999999999</v>
      </c>
      <c r="G46">
        <v>16.899999999999999</v>
      </c>
      <c r="H46">
        <v>37.130000000000003</v>
      </c>
      <c r="I46">
        <v>10.64</v>
      </c>
      <c r="J46">
        <v>8.93</v>
      </c>
      <c r="K46">
        <v>0.40400000000000003</v>
      </c>
      <c r="L46" s="16">
        <f t="shared" si="1"/>
        <v>0.59252619675141716</v>
      </c>
      <c r="M46">
        <f t="shared" si="2"/>
        <v>748.38365122204459</v>
      </c>
    </row>
    <row r="47" spans="1:13" x14ac:dyDescent="0.25">
      <c r="A47" t="s">
        <v>82</v>
      </c>
      <c r="B47">
        <v>2726.71</v>
      </c>
      <c r="C47">
        <v>267.92</v>
      </c>
      <c r="D47">
        <v>75.97</v>
      </c>
      <c r="E47">
        <v>71.53</v>
      </c>
      <c r="F47">
        <v>1.06</v>
      </c>
      <c r="G47">
        <v>23.55</v>
      </c>
      <c r="H47">
        <v>58.92</v>
      </c>
      <c r="I47">
        <v>13.44</v>
      </c>
      <c r="J47">
        <v>8.74</v>
      </c>
      <c r="K47">
        <v>0.40400000000000003</v>
      </c>
      <c r="L47" s="16">
        <f t="shared" si="1"/>
        <v>0.47735177944880086</v>
      </c>
      <c r="M47">
        <f t="shared" si="2"/>
        <v>623.53404795072026</v>
      </c>
    </row>
    <row r="48" spans="1:13" x14ac:dyDescent="0.25">
      <c r="A48" t="s">
        <v>82</v>
      </c>
      <c r="B48">
        <v>1319.27</v>
      </c>
      <c r="C48">
        <v>154.37</v>
      </c>
      <c r="D48">
        <v>57.38</v>
      </c>
      <c r="E48">
        <v>44.85</v>
      </c>
      <c r="F48">
        <v>1.28</v>
      </c>
      <c r="G48">
        <v>16.18</v>
      </c>
      <c r="H48">
        <v>40.98</v>
      </c>
      <c r="I48">
        <v>11.92</v>
      </c>
      <c r="J48">
        <v>10.199999999999999</v>
      </c>
      <c r="K48">
        <v>0.40400000000000003</v>
      </c>
      <c r="L48" s="16">
        <f t="shared" si="1"/>
        <v>0.69569317447490631</v>
      </c>
      <c r="M48">
        <f t="shared" si="2"/>
        <v>757.38097147440828</v>
      </c>
    </row>
    <row r="49" spans="1:13" x14ac:dyDescent="0.25">
      <c r="A49" t="s">
        <v>83</v>
      </c>
      <c r="B49">
        <v>867.81</v>
      </c>
      <c r="C49">
        <v>100.6</v>
      </c>
      <c r="D49">
        <v>37.57</v>
      </c>
      <c r="E49">
        <v>34.340000000000003</v>
      </c>
      <c r="F49">
        <v>1.0900000000000001</v>
      </c>
      <c r="G49">
        <v>12.35</v>
      </c>
      <c r="H49">
        <v>33.24</v>
      </c>
      <c r="I49">
        <v>18.18</v>
      </c>
      <c r="J49">
        <v>14.93</v>
      </c>
      <c r="K49">
        <v>0.40400000000000003</v>
      </c>
      <c r="L49" s="16">
        <f t="shared" si="1"/>
        <v>1.077552782988652</v>
      </c>
      <c r="M49">
        <f t="shared" si="2"/>
        <v>1255.1546506934606</v>
      </c>
    </row>
    <row r="50" spans="1:13" x14ac:dyDescent="0.25">
      <c r="A50" t="s">
        <v>83</v>
      </c>
      <c r="B50">
        <v>9574.11</v>
      </c>
      <c r="C50">
        <v>700.13</v>
      </c>
      <c r="D50">
        <v>146.65</v>
      </c>
      <c r="E50">
        <v>143.82</v>
      </c>
      <c r="F50">
        <v>1.02</v>
      </c>
      <c r="G50">
        <v>48.44</v>
      </c>
      <c r="H50">
        <v>110.41</v>
      </c>
      <c r="I50">
        <v>13.23</v>
      </c>
      <c r="J50">
        <v>5.71</v>
      </c>
      <c r="K50">
        <v>0.40400000000000003</v>
      </c>
      <c r="L50" s="16">
        <f t="shared" si="1"/>
        <v>0.24544314237294149</v>
      </c>
      <c r="M50">
        <f t="shared" si="2"/>
        <v>372.55645804236127</v>
      </c>
    </row>
    <row r="51" spans="1:13" x14ac:dyDescent="0.25">
      <c r="A51" t="s">
        <v>83</v>
      </c>
      <c r="B51">
        <v>7266.76</v>
      </c>
      <c r="C51">
        <v>743.35</v>
      </c>
      <c r="D51">
        <v>174.53</v>
      </c>
      <c r="E51">
        <v>109.48</v>
      </c>
      <c r="F51">
        <v>1.59</v>
      </c>
      <c r="G51">
        <v>49.7</v>
      </c>
      <c r="H51">
        <v>96.19</v>
      </c>
      <c r="I51">
        <v>10.82</v>
      </c>
      <c r="J51">
        <v>11.78</v>
      </c>
      <c r="K51">
        <v>0.40400000000000003</v>
      </c>
      <c r="L51" s="16">
        <f t="shared" si="1"/>
        <v>0.1652585696185796</v>
      </c>
      <c r="M51">
        <f t="shared" si="2"/>
        <v>354.18390136054967</v>
      </c>
    </row>
    <row r="52" spans="1:13" x14ac:dyDescent="0.25">
      <c r="A52" t="s">
        <v>83</v>
      </c>
      <c r="B52">
        <v>2876.96</v>
      </c>
      <c r="C52">
        <v>321.18</v>
      </c>
      <c r="D52">
        <v>70.3</v>
      </c>
      <c r="E52">
        <v>68.28</v>
      </c>
      <c r="F52">
        <v>1.03</v>
      </c>
      <c r="G52">
        <v>23.88</v>
      </c>
      <c r="H52">
        <v>60.52</v>
      </c>
      <c r="I52">
        <v>7.07</v>
      </c>
      <c r="J52">
        <v>5.0999999999999996</v>
      </c>
      <c r="K52">
        <v>0.40400000000000003</v>
      </c>
      <c r="L52" s="16">
        <f t="shared" si="1"/>
        <v>0.35046665231534696</v>
      </c>
      <c r="M52">
        <f t="shared" si="2"/>
        <v>365.06260134086699</v>
      </c>
    </row>
    <row r="53" spans="1:13" x14ac:dyDescent="0.25">
      <c r="A53" t="s">
        <v>83</v>
      </c>
      <c r="B53">
        <v>5313.25</v>
      </c>
      <c r="C53">
        <v>489.24</v>
      </c>
      <c r="D53">
        <v>134.13</v>
      </c>
      <c r="E53">
        <v>105.44</v>
      </c>
      <c r="F53">
        <v>1.27</v>
      </c>
      <c r="G53">
        <v>37.68</v>
      </c>
      <c r="H53">
        <v>82.25</v>
      </c>
      <c r="I53">
        <v>12.21</v>
      </c>
      <c r="J53">
        <v>10.35</v>
      </c>
      <c r="K53">
        <v>0.40400000000000003</v>
      </c>
      <c r="L53" s="16">
        <f t="shared" si="1"/>
        <v>0.27894989348585447</v>
      </c>
      <c r="M53">
        <f t="shared" si="2"/>
        <v>442.19594370335216</v>
      </c>
    </row>
    <row r="54" spans="1:13" x14ac:dyDescent="0.25">
      <c r="A54" t="s">
        <v>84</v>
      </c>
      <c r="B54">
        <v>7304.83</v>
      </c>
      <c r="C54">
        <v>596.9</v>
      </c>
      <c r="D54">
        <v>161.62</v>
      </c>
      <c r="E54">
        <v>120.13</v>
      </c>
      <c r="F54">
        <v>1.35</v>
      </c>
      <c r="G54">
        <v>44.06</v>
      </c>
      <c r="H54">
        <v>96.44</v>
      </c>
      <c r="I54">
        <v>15.37</v>
      </c>
      <c r="J54">
        <v>14.58</v>
      </c>
      <c r="K54">
        <v>0.53900000000000003</v>
      </c>
      <c r="L54" s="16">
        <f t="shared" si="1"/>
        <v>0.25764209361841711</v>
      </c>
      <c r="M54">
        <f t="shared" si="2"/>
        <v>468.04141238199594</v>
      </c>
    </row>
    <row r="55" spans="1:13" x14ac:dyDescent="0.25">
      <c r="A55" t="s">
        <v>84</v>
      </c>
      <c r="B55">
        <v>2635.78</v>
      </c>
      <c r="C55">
        <v>300.07</v>
      </c>
      <c r="D55">
        <v>98.59</v>
      </c>
      <c r="E55">
        <v>67.34</v>
      </c>
      <c r="F55">
        <v>1.46</v>
      </c>
      <c r="G55">
        <v>27.51</v>
      </c>
      <c r="H55">
        <v>57.93</v>
      </c>
      <c r="I55">
        <v>9.5</v>
      </c>
      <c r="J55">
        <v>8.4600000000000009</v>
      </c>
      <c r="K55">
        <v>0.53900000000000003</v>
      </c>
      <c r="L55" s="16">
        <f t="shared" si="1"/>
        <v>0.36785263027740089</v>
      </c>
      <c r="M55">
        <f t="shared" si="2"/>
        <v>478.85828965443613</v>
      </c>
    </row>
    <row r="56" spans="1:13" x14ac:dyDescent="0.25">
      <c r="A56" t="s">
        <v>84</v>
      </c>
      <c r="B56">
        <v>9197.94</v>
      </c>
      <c r="C56">
        <v>960.54</v>
      </c>
      <c r="D56">
        <v>281.20999999999998</v>
      </c>
      <c r="E56">
        <v>121.75</v>
      </c>
      <c r="F56">
        <v>2.31</v>
      </c>
      <c r="G56">
        <v>81.290000000000006</v>
      </c>
      <c r="H56">
        <v>108.22</v>
      </c>
      <c r="I56">
        <v>11.32</v>
      </c>
      <c r="J56">
        <v>14.14</v>
      </c>
      <c r="K56">
        <v>0.53900000000000003</v>
      </c>
      <c r="L56" s="16">
        <f t="shared" si="1"/>
        <v>0.12527647542133438</v>
      </c>
      <c r="M56">
        <f t="shared" si="2"/>
        <v>334.18124017464686</v>
      </c>
    </row>
    <row r="57" spans="1:13" x14ac:dyDescent="0.25">
      <c r="A57" t="s">
        <v>85</v>
      </c>
      <c r="B57">
        <v>2135.64</v>
      </c>
      <c r="C57">
        <v>230.15</v>
      </c>
      <c r="D57">
        <v>72.680000000000007</v>
      </c>
      <c r="E57">
        <v>69.31</v>
      </c>
      <c r="F57">
        <v>1.05</v>
      </c>
      <c r="G57">
        <v>23.1</v>
      </c>
      <c r="H57">
        <v>52.15</v>
      </c>
      <c r="I57">
        <v>15.65</v>
      </c>
      <c r="J57">
        <v>12.1</v>
      </c>
      <c r="K57">
        <v>0.67300000000000004</v>
      </c>
      <c r="L57" s="16">
        <f t="shared" si="1"/>
        <v>0.50665922216801385</v>
      </c>
      <c r="M57">
        <f t="shared" si="2"/>
        <v>776.53131101467409</v>
      </c>
    </row>
    <row r="58" spans="1:13" x14ac:dyDescent="0.25">
      <c r="A58" t="s">
        <v>85</v>
      </c>
      <c r="B58">
        <v>17574.2</v>
      </c>
      <c r="C58">
        <v>1323</v>
      </c>
      <c r="D58">
        <v>232.16</v>
      </c>
      <c r="E58">
        <v>196.5</v>
      </c>
      <c r="F58">
        <v>1.18</v>
      </c>
      <c r="G58">
        <v>71.52</v>
      </c>
      <c r="H58">
        <v>149.59</v>
      </c>
      <c r="I58">
        <v>15.69</v>
      </c>
      <c r="J58">
        <v>13.25</v>
      </c>
      <c r="K58">
        <v>0.67300000000000004</v>
      </c>
      <c r="L58" s="16">
        <f t="shared" si="1"/>
        <v>0.12617279977128357</v>
      </c>
      <c r="M58">
        <f t="shared" si="2"/>
        <v>334.9093356334609</v>
      </c>
    </row>
    <row r="59" spans="1:13" x14ac:dyDescent="0.25">
      <c r="A59" t="s">
        <v>85</v>
      </c>
      <c r="B59">
        <v>37071.19</v>
      </c>
      <c r="C59">
        <v>1567.28</v>
      </c>
      <c r="D59">
        <v>371.46</v>
      </c>
      <c r="E59">
        <v>342.53</v>
      </c>
      <c r="F59">
        <v>1.08</v>
      </c>
      <c r="G59">
        <v>136.91</v>
      </c>
      <c r="H59">
        <v>217.26</v>
      </c>
      <c r="I59">
        <v>33.130000000000003</v>
      </c>
      <c r="J59">
        <v>22.51</v>
      </c>
      <c r="K59">
        <v>0.67300000000000004</v>
      </c>
      <c r="L59" s="16">
        <f t="shared" si="1"/>
        <v>0.18965015765918894</v>
      </c>
      <c r="M59">
        <f t="shared" si="2"/>
        <v>451.79797197354998</v>
      </c>
    </row>
    <row r="60" spans="1:13" x14ac:dyDescent="0.25">
      <c r="A60" t="s">
        <v>85</v>
      </c>
      <c r="B60">
        <v>13893.43</v>
      </c>
      <c r="C60">
        <v>713.32</v>
      </c>
      <c r="D60">
        <v>195.83</v>
      </c>
      <c r="E60">
        <v>133.24</v>
      </c>
      <c r="F60">
        <v>1.47</v>
      </c>
      <c r="G60">
        <v>58.24</v>
      </c>
      <c r="H60">
        <v>133</v>
      </c>
      <c r="I60">
        <v>28.91</v>
      </c>
      <c r="J60">
        <v>29.3</v>
      </c>
      <c r="K60">
        <v>0.67300000000000004</v>
      </c>
      <c r="L60" s="16">
        <f t="shared" si="1"/>
        <v>0.34312356025994056</v>
      </c>
      <c r="M60">
        <f t="shared" si="2"/>
        <v>599.94040114275174</v>
      </c>
    </row>
    <row r="61" spans="1:13" x14ac:dyDescent="0.25">
      <c r="A61" t="s">
        <v>85</v>
      </c>
      <c r="B61">
        <v>4488.6499999999996</v>
      </c>
      <c r="C61">
        <v>259.08</v>
      </c>
      <c r="D61">
        <v>100.94</v>
      </c>
      <c r="E61">
        <v>78.06</v>
      </c>
      <c r="F61">
        <v>1.29</v>
      </c>
      <c r="G61">
        <v>29.24</v>
      </c>
      <c r="H61">
        <v>75.599999999999994</v>
      </c>
      <c r="I61">
        <v>27.34</v>
      </c>
      <c r="J61">
        <v>7.29</v>
      </c>
      <c r="K61">
        <v>0.67300000000000004</v>
      </c>
      <c r="L61" s="16">
        <f t="shared" si="1"/>
        <v>0.840345405797714</v>
      </c>
      <c r="M61">
        <f t="shared" si="2"/>
        <v>901.51367807049257</v>
      </c>
    </row>
    <row r="62" spans="1:13" x14ac:dyDescent="0.25">
      <c r="A62" t="s">
        <v>86</v>
      </c>
      <c r="B62">
        <v>2720.34</v>
      </c>
      <c r="C62">
        <v>190.56</v>
      </c>
      <c r="D62">
        <v>71.19</v>
      </c>
      <c r="E62">
        <v>65.709999999999994</v>
      </c>
      <c r="F62">
        <v>1.08</v>
      </c>
      <c r="G62">
        <v>23.52</v>
      </c>
      <c r="H62">
        <v>58.85</v>
      </c>
      <c r="I62">
        <v>22.09</v>
      </c>
      <c r="J62">
        <v>19.45</v>
      </c>
      <c r="K62">
        <v>1.095</v>
      </c>
      <c r="L62" s="16">
        <f t="shared" si="1"/>
        <v>0.94138996213934767</v>
      </c>
      <c r="M62">
        <f t="shared" si="2"/>
        <v>928.7746377954719</v>
      </c>
    </row>
    <row r="63" spans="1:13" x14ac:dyDescent="0.25">
      <c r="A63" t="s">
        <v>86</v>
      </c>
      <c r="B63">
        <v>7564.91</v>
      </c>
      <c r="C63">
        <v>450.12</v>
      </c>
      <c r="D63">
        <v>131.41999999999999</v>
      </c>
      <c r="E63">
        <v>111.71</v>
      </c>
      <c r="F63">
        <v>1.18</v>
      </c>
      <c r="G63">
        <v>39.369999999999997</v>
      </c>
      <c r="H63">
        <v>98.14</v>
      </c>
      <c r="I63">
        <v>17.52</v>
      </c>
      <c r="J63">
        <v>15.18</v>
      </c>
      <c r="K63">
        <v>1.095</v>
      </c>
      <c r="L63" s="16">
        <f t="shared" si="1"/>
        <v>0.46919892584600459</v>
      </c>
      <c r="M63">
        <f t="shared" si="2"/>
        <v>512.50887118175797</v>
      </c>
    </row>
    <row r="64" spans="1:13" x14ac:dyDescent="0.25">
      <c r="A64" t="s">
        <v>86</v>
      </c>
      <c r="B64">
        <v>191212.07</v>
      </c>
      <c r="C64">
        <v>6354.31</v>
      </c>
      <c r="D64">
        <v>1037.1500000000001</v>
      </c>
      <c r="E64">
        <v>508.17</v>
      </c>
      <c r="F64">
        <v>2.04</v>
      </c>
      <c r="G64">
        <v>298.52</v>
      </c>
      <c r="H64">
        <v>493.42</v>
      </c>
      <c r="I64">
        <v>43.73</v>
      </c>
      <c r="J64">
        <v>48.91</v>
      </c>
      <c r="K64">
        <v>1.095</v>
      </c>
      <c r="L64" s="16">
        <f t="shared" si="1"/>
        <v>5.950978349754589E-2</v>
      </c>
      <c r="M64">
        <f t="shared" si="2"/>
        <v>292.68544865865641</v>
      </c>
    </row>
    <row r="65" spans="1:13" x14ac:dyDescent="0.25">
      <c r="A65" t="s">
        <v>87</v>
      </c>
      <c r="B65">
        <v>56644.46</v>
      </c>
      <c r="C65">
        <v>4835.67</v>
      </c>
      <c r="D65">
        <v>586.19000000000005</v>
      </c>
      <c r="E65">
        <v>273.95</v>
      </c>
      <c r="F65">
        <v>2.14</v>
      </c>
      <c r="G65">
        <v>174.05</v>
      </c>
      <c r="H65">
        <v>268.56</v>
      </c>
      <c r="I65">
        <v>13.5</v>
      </c>
      <c r="J65">
        <v>17.16</v>
      </c>
      <c r="K65">
        <v>0.53900000000000003</v>
      </c>
      <c r="L65" s="16">
        <f t="shared" si="1"/>
        <v>3.044065503863284E-2</v>
      </c>
      <c r="M65">
        <f t="shared" si="2"/>
        <v>185.94516953834417</v>
      </c>
    </row>
    <row r="66" spans="1:13" x14ac:dyDescent="0.25">
      <c r="A66" t="s">
        <v>87</v>
      </c>
      <c r="B66">
        <v>2986.98</v>
      </c>
      <c r="C66">
        <v>313.32</v>
      </c>
      <c r="D66">
        <v>105.7</v>
      </c>
      <c r="E66">
        <v>56.08</v>
      </c>
      <c r="F66">
        <v>1.88</v>
      </c>
      <c r="G66">
        <v>28.56</v>
      </c>
      <c r="H66">
        <v>61.67</v>
      </c>
      <c r="I66">
        <v>11.16</v>
      </c>
      <c r="J66">
        <v>13.57</v>
      </c>
      <c r="K66">
        <v>0.53900000000000003</v>
      </c>
      <c r="L66" s="16">
        <f t="shared" si="1"/>
        <v>0.38235426856986948</v>
      </c>
      <c r="M66">
        <f t="shared" ref="M66:M97" si="3">ka*rho*(I66/H66)^(3-(2*Dalpha))</f>
        <v>518.1113968475064</v>
      </c>
    </row>
    <row r="67" spans="1:13" x14ac:dyDescent="0.25">
      <c r="A67" t="s">
        <v>88</v>
      </c>
      <c r="B67">
        <v>3267.82</v>
      </c>
      <c r="C67">
        <v>259.41000000000003</v>
      </c>
      <c r="D67">
        <v>81.98</v>
      </c>
      <c r="E67">
        <v>80.36</v>
      </c>
      <c r="F67">
        <v>1.02</v>
      </c>
      <c r="G67">
        <v>26.04</v>
      </c>
      <c r="H67">
        <v>64.5</v>
      </c>
      <c r="I67">
        <v>17.98</v>
      </c>
      <c r="J67">
        <v>12.79</v>
      </c>
      <c r="K67">
        <v>0.53900000000000003</v>
      </c>
      <c r="L67" s="16">
        <f t="shared" ref="L67:L130" si="4">4*PI()*B67/(C67^2)</f>
        <v>0.61023141713366102</v>
      </c>
      <c r="M67">
        <f t="shared" si="3"/>
        <v>732.04019291073587</v>
      </c>
    </row>
    <row r="68" spans="1:13" x14ac:dyDescent="0.25">
      <c r="A68" t="s">
        <v>88</v>
      </c>
      <c r="B68">
        <v>34911.11</v>
      </c>
      <c r="C68">
        <v>1339.12</v>
      </c>
      <c r="D68">
        <v>333.84</v>
      </c>
      <c r="E68">
        <v>207.1</v>
      </c>
      <c r="F68">
        <v>1.61</v>
      </c>
      <c r="G68">
        <v>87.32</v>
      </c>
      <c r="H68">
        <v>210.83</v>
      </c>
      <c r="I68">
        <v>26.39</v>
      </c>
      <c r="J68">
        <v>29.01</v>
      </c>
      <c r="K68">
        <v>0.53900000000000003</v>
      </c>
      <c r="L68" s="16">
        <f t="shared" si="4"/>
        <v>0.24464397734603341</v>
      </c>
      <c r="M68">
        <f t="shared" si="3"/>
        <v>385.79494579212906</v>
      </c>
    </row>
    <row r="69" spans="1:13" x14ac:dyDescent="0.25">
      <c r="A69" t="s">
        <v>89</v>
      </c>
      <c r="B69">
        <v>18867.009999999998</v>
      </c>
      <c r="C69">
        <v>1112.51</v>
      </c>
      <c r="D69">
        <v>234.04</v>
      </c>
      <c r="E69">
        <v>197.91</v>
      </c>
      <c r="F69">
        <v>1.18</v>
      </c>
      <c r="G69">
        <v>74.64</v>
      </c>
      <c r="H69">
        <v>154.99</v>
      </c>
      <c r="I69">
        <v>21.59</v>
      </c>
      <c r="J69">
        <v>18.47</v>
      </c>
      <c r="K69">
        <v>0.53900000000000003</v>
      </c>
      <c r="L69" s="16">
        <f t="shared" si="4"/>
        <v>0.19156011841981951</v>
      </c>
      <c r="M69">
        <f t="shared" si="3"/>
        <v>420.25232019572246</v>
      </c>
    </row>
    <row r="70" spans="1:13" x14ac:dyDescent="0.25">
      <c r="A70" t="s">
        <v>89</v>
      </c>
      <c r="B70">
        <v>1267.94</v>
      </c>
      <c r="C70">
        <v>146.68</v>
      </c>
      <c r="D70">
        <v>55.54</v>
      </c>
      <c r="E70">
        <v>36.67</v>
      </c>
      <c r="F70">
        <v>1.51</v>
      </c>
      <c r="G70">
        <v>17.23</v>
      </c>
      <c r="H70">
        <v>40.18</v>
      </c>
      <c r="I70">
        <v>10.25</v>
      </c>
      <c r="J70">
        <v>10.79</v>
      </c>
      <c r="K70">
        <v>0.53900000000000003</v>
      </c>
      <c r="L70" s="16">
        <f t="shared" si="4"/>
        <v>0.74057110704056572</v>
      </c>
      <c r="M70">
        <f t="shared" si="3"/>
        <v>681.90220529544297</v>
      </c>
    </row>
    <row r="71" spans="1:13" x14ac:dyDescent="0.25">
      <c r="A71" t="s">
        <v>89</v>
      </c>
      <c r="B71">
        <v>7879.26</v>
      </c>
      <c r="C71">
        <v>464.31</v>
      </c>
      <c r="D71">
        <v>133.19999999999999</v>
      </c>
      <c r="E71">
        <v>112.17</v>
      </c>
      <c r="F71">
        <v>1.19</v>
      </c>
      <c r="G71">
        <v>39.619999999999997</v>
      </c>
      <c r="H71">
        <v>100.16</v>
      </c>
      <c r="I71">
        <v>28.11</v>
      </c>
      <c r="J71">
        <v>26.01</v>
      </c>
      <c r="K71">
        <v>0.53900000000000003</v>
      </c>
      <c r="L71" s="16">
        <f t="shared" si="4"/>
        <v>0.4592817841773375</v>
      </c>
      <c r="M71">
        <f t="shared" si="3"/>
        <v>736.0107750695247</v>
      </c>
    </row>
    <row r="72" spans="1:13" x14ac:dyDescent="0.25">
      <c r="A72" t="s">
        <v>90</v>
      </c>
      <c r="B72">
        <v>310.17</v>
      </c>
      <c r="C72">
        <v>61.82</v>
      </c>
      <c r="D72">
        <v>23.03</v>
      </c>
      <c r="E72">
        <v>18.18</v>
      </c>
      <c r="F72">
        <v>1.27</v>
      </c>
      <c r="G72">
        <v>7.55</v>
      </c>
      <c r="H72">
        <v>19.87</v>
      </c>
      <c r="I72">
        <v>8.23</v>
      </c>
      <c r="J72">
        <v>7.25</v>
      </c>
      <c r="K72">
        <v>0.40400000000000003</v>
      </c>
      <c r="L72" s="16">
        <f t="shared" si="4"/>
        <v>1.0198860525077149</v>
      </c>
      <c r="M72">
        <f t="shared" si="3"/>
        <v>1004.8761138649453</v>
      </c>
    </row>
    <row r="73" spans="1:13" x14ac:dyDescent="0.25">
      <c r="A73" t="s">
        <v>90</v>
      </c>
      <c r="B73">
        <v>3000.84</v>
      </c>
      <c r="C73">
        <v>248.48</v>
      </c>
      <c r="D73">
        <v>97.37</v>
      </c>
      <c r="E73">
        <v>65.05</v>
      </c>
      <c r="F73">
        <v>1.5</v>
      </c>
      <c r="G73">
        <v>28.8</v>
      </c>
      <c r="H73">
        <v>61.81</v>
      </c>
      <c r="I73">
        <v>19.850000000000001</v>
      </c>
      <c r="J73">
        <v>16.05</v>
      </c>
      <c r="K73">
        <v>0.40400000000000003</v>
      </c>
      <c r="L73" s="16">
        <f t="shared" si="4"/>
        <v>0.61075893257136016</v>
      </c>
      <c r="M73">
        <f t="shared" si="3"/>
        <v>819.80839750681082</v>
      </c>
    </row>
    <row r="74" spans="1:13" x14ac:dyDescent="0.25">
      <c r="A74" t="s">
        <v>91</v>
      </c>
      <c r="B74">
        <v>7603.71</v>
      </c>
      <c r="C74">
        <v>531.53</v>
      </c>
      <c r="D74">
        <v>133.79</v>
      </c>
      <c r="E74">
        <v>130.96</v>
      </c>
      <c r="F74">
        <v>1.02</v>
      </c>
      <c r="G74">
        <v>41.49</v>
      </c>
      <c r="H74">
        <v>98.39</v>
      </c>
      <c r="I74">
        <v>15.59</v>
      </c>
      <c r="J74">
        <v>6.97</v>
      </c>
      <c r="K74">
        <v>0.40400000000000003</v>
      </c>
      <c r="L74" s="16">
        <f t="shared" si="4"/>
        <v>0.33820486136060662</v>
      </c>
      <c r="M74">
        <f t="shared" si="3"/>
        <v>465.87249684296876</v>
      </c>
    </row>
    <row r="75" spans="1:13" x14ac:dyDescent="0.25">
      <c r="A75" t="s">
        <v>91</v>
      </c>
      <c r="B75">
        <v>5807.14</v>
      </c>
      <c r="C75">
        <v>538</v>
      </c>
      <c r="D75">
        <v>119.65</v>
      </c>
      <c r="E75">
        <v>95.39</v>
      </c>
      <c r="F75">
        <v>1.25</v>
      </c>
      <c r="G75">
        <v>35.159999999999997</v>
      </c>
      <c r="H75">
        <v>85.99</v>
      </c>
      <c r="I75">
        <v>11.44</v>
      </c>
      <c r="J75">
        <v>9.8000000000000007</v>
      </c>
      <c r="K75">
        <v>0.40400000000000003</v>
      </c>
      <c r="L75" s="16">
        <f t="shared" si="4"/>
        <v>0.25212018024028737</v>
      </c>
      <c r="M75">
        <f t="shared" si="3"/>
        <v>405.07310501680371</v>
      </c>
    </row>
    <row r="76" spans="1:13" x14ac:dyDescent="0.25">
      <c r="A76" t="s">
        <v>91</v>
      </c>
      <c r="B76">
        <v>1940.34</v>
      </c>
      <c r="C76">
        <v>186.34</v>
      </c>
      <c r="D76">
        <v>77.2</v>
      </c>
      <c r="E76">
        <v>48.1</v>
      </c>
      <c r="F76">
        <v>1.61</v>
      </c>
      <c r="G76">
        <v>22.5</v>
      </c>
      <c r="H76">
        <v>49.7</v>
      </c>
      <c r="I76">
        <v>19.02</v>
      </c>
      <c r="J76">
        <v>20.02</v>
      </c>
      <c r="K76">
        <v>0.40400000000000003</v>
      </c>
      <c r="L76" s="16">
        <f t="shared" si="4"/>
        <v>0.70222375765784273</v>
      </c>
      <c r="M76">
        <f t="shared" si="3"/>
        <v>943.26614572561948</v>
      </c>
    </row>
    <row r="77" spans="1:13" x14ac:dyDescent="0.25">
      <c r="A77" t="s">
        <v>92</v>
      </c>
      <c r="B77">
        <v>2515.8000000000002</v>
      </c>
      <c r="C77">
        <v>245.64</v>
      </c>
      <c r="D77">
        <v>92.11</v>
      </c>
      <c r="E77">
        <v>46.46</v>
      </c>
      <c r="F77">
        <v>1.98</v>
      </c>
      <c r="G77">
        <v>25.31</v>
      </c>
      <c r="H77">
        <v>56.6</v>
      </c>
      <c r="I77">
        <v>13.19</v>
      </c>
      <c r="J77">
        <v>15.91</v>
      </c>
      <c r="K77">
        <v>0.40400000000000003</v>
      </c>
      <c r="L77" s="16">
        <f t="shared" si="4"/>
        <v>0.52394753247001946</v>
      </c>
      <c r="M77">
        <f t="shared" si="3"/>
        <v>634.29843530099959</v>
      </c>
    </row>
    <row r="78" spans="1:13" x14ac:dyDescent="0.25">
      <c r="A78" t="s">
        <v>93</v>
      </c>
      <c r="B78">
        <v>2131.23</v>
      </c>
      <c r="C78">
        <v>267.82</v>
      </c>
      <c r="D78">
        <v>81.19</v>
      </c>
      <c r="E78">
        <v>57.36</v>
      </c>
      <c r="F78">
        <v>1.42</v>
      </c>
      <c r="G78">
        <v>23.01</v>
      </c>
      <c r="H78">
        <v>52.09</v>
      </c>
      <c r="I78">
        <v>9.19</v>
      </c>
      <c r="J78">
        <v>9.17</v>
      </c>
      <c r="K78">
        <v>0.40400000000000003</v>
      </c>
      <c r="L78" s="16">
        <f t="shared" si="4"/>
        <v>0.3733826841753588</v>
      </c>
      <c r="M78">
        <f t="shared" si="3"/>
        <v>507.69147596297989</v>
      </c>
    </row>
    <row r="79" spans="1:13" x14ac:dyDescent="0.25">
      <c r="A79" t="s">
        <v>94</v>
      </c>
      <c r="B79">
        <v>4113.76</v>
      </c>
      <c r="C79">
        <v>336.76</v>
      </c>
      <c r="D79">
        <v>95.22</v>
      </c>
      <c r="E79">
        <v>72.09</v>
      </c>
      <c r="F79">
        <v>1.32</v>
      </c>
      <c r="G79">
        <v>29.8</v>
      </c>
      <c r="H79">
        <v>72.37</v>
      </c>
      <c r="I79">
        <v>14.93</v>
      </c>
      <c r="J79">
        <v>13.76</v>
      </c>
      <c r="K79">
        <v>0.53800000000000003</v>
      </c>
      <c r="L79" s="16">
        <f t="shared" si="4"/>
        <v>0.4558351523449598</v>
      </c>
      <c r="M79">
        <f t="shared" si="3"/>
        <v>575.37625697109286</v>
      </c>
    </row>
    <row r="80" spans="1:13" x14ac:dyDescent="0.25">
      <c r="A80" t="s">
        <v>94</v>
      </c>
      <c r="B80">
        <v>20840.830000000002</v>
      </c>
      <c r="C80">
        <v>1045.25</v>
      </c>
      <c r="D80">
        <v>236.7</v>
      </c>
      <c r="E80">
        <v>195.28</v>
      </c>
      <c r="F80">
        <v>1.21</v>
      </c>
      <c r="G80">
        <v>69.040000000000006</v>
      </c>
      <c r="H80">
        <v>162.9</v>
      </c>
      <c r="I80">
        <v>24.94</v>
      </c>
      <c r="J80">
        <v>21.77</v>
      </c>
      <c r="K80">
        <v>0.53800000000000003</v>
      </c>
      <c r="L80" s="16">
        <f t="shared" si="4"/>
        <v>0.23970910071098631</v>
      </c>
      <c r="M80">
        <f t="shared" si="3"/>
        <v>453.24314087853497</v>
      </c>
    </row>
    <row r="81" spans="1:13" x14ac:dyDescent="0.25">
      <c r="A81" t="s">
        <v>95</v>
      </c>
      <c r="B81">
        <v>47123.3</v>
      </c>
      <c r="C81">
        <v>2858.8</v>
      </c>
      <c r="D81">
        <v>457.06</v>
      </c>
      <c r="E81">
        <v>382.34</v>
      </c>
      <c r="F81">
        <v>1.2</v>
      </c>
      <c r="G81">
        <v>143.33000000000001</v>
      </c>
      <c r="H81">
        <v>244.95</v>
      </c>
      <c r="I81">
        <v>16.98</v>
      </c>
      <c r="J81">
        <v>13.21</v>
      </c>
      <c r="K81">
        <v>0.67300000000000004</v>
      </c>
      <c r="L81" s="16">
        <f t="shared" si="4"/>
        <v>7.2456610373088357E-2</v>
      </c>
      <c r="M81">
        <f t="shared" si="3"/>
        <v>240.45795112136003</v>
      </c>
    </row>
    <row r="82" spans="1:13" x14ac:dyDescent="0.25">
      <c r="A82" t="s">
        <v>95</v>
      </c>
      <c r="B82">
        <v>22258.959999999999</v>
      </c>
      <c r="C82">
        <v>1620.23</v>
      </c>
      <c r="D82">
        <v>234.92</v>
      </c>
      <c r="E82">
        <v>212.04</v>
      </c>
      <c r="F82">
        <v>1.1100000000000001</v>
      </c>
      <c r="G82">
        <v>69.58</v>
      </c>
      <c r="H82">
        <v>168.35</v>
      </c>
      <c r="I82">
        <v>15.41</v>
      </c>
      <c r="J82">
        <v>11.12</v>
      </c>
      <c r="K82">
        <v>0.67300000000000004</v>
      </c>
      <c r="L82" s="16">
        <f t="shared" si="4"/>
        <v>0.10655194814122974</v>
      </c>
      <c r="M82">
        <f t="shared" si="3"/>
        <v>300.34649141958175</v>
      </c>
    </row>
    <row r="83" spans="1:13" x14ac:dyDescent="0.25">
      <c r="A83" t="s">
        <v>95</v>
      </c>
      <c r="B83">
        <v>26070.06</v>
      </c>
      <c r="C83">
        <v>1254.72</v>
      </c>
      <c r="D83">
        <v>288.10000000000002</v>
      </c>
      <c r="E83">
        <v>218.1</v>
      </c>
      <c r="F83">
        <v>1.32</v>
      </c>
      <c r="G83">
        <v>86.22</v>
      </c>
      <c r="H83">
        <v>182.19</v>
      </c>
      <c r="I83">
        <v>22.03</v>
      </c>
      <c r="J83">
        <v>19.34</v>
      </c>
      <c r="K83">
        <v>0.67300000000000004</v>
      </c>
      <c r="L83" s="16">
        <f t="shared" si="4"/>
        <v>0.208093374776815</v>
      </c>
      <c r="M83">
        <f t="shared" si="3"/>
        <v>375.26919673657761</v>
      </c>
    </row>
    <row r="84" spans="1:13" x14ac:dyDescent="0.25">
      <c r="A84" t="s">
        <v>96</v>
      </c>
      <c r="B84">
        <v>1626.28</v>
      </c>
      <c r="C84">
        <v>164.44</v>
      </c>
      <c r="D84">
        <v>64.239999999999995</v>
      </c>
      <c r="E84">
        <v>45.25</v>
      </c>
      <c r="F84">
        <v>1.42</v>
      </c>
      <c r="G84">
        <v>19.149999999999999</v>
      </c>
      <c r="H84">
        <v>45.5</v>
      </c>
      <c r="I84">
        <v>14.89</v>
      </c>
      <c r="J84">
        <v>14.9</v>
      </c>
      <c r="K84">
        <v>0.40400000000000003</v>
      </c>
      <c r="L84" s="16">
        <f t="shared" si="4"/>
        <v>0.75577104433105269</v>
      </c>
      <c r="M84">
        <f t="shared" si="3"/>
        <v>832.25725454229575</v>
      </c>
    </row>
    <row r="85" spans="1:13" x14ac:dyDescent="0.25">
      <c r="A85" t="s">
        <v>97</v>
      </c>
      <c r="B85">
        <v>2856.59</v>
      </c>
      <c r="C85">
        <v>331.75</v>
      </c>
      <c r="D85">
        <v>104.66</v>
      </c>
      <c r="E85">
        <v>79.599999999999994</v>
      </c>
      <c r="F85">
        <v>1.31</v>
      </c>
      <c r="G85">
        <v>32.18</v>
      </c>
      <c r="H85">
        <v>60.31</v>
      </c>
      <c r="I85">
        <v>11.33</v>
      </c>
      <c r="J85">
        <v>10.56</v>
      </c>
      <c r="K85">
        <v>0.40400000000000003</v>
      </c>
      <c r="L85" s="16">
        <f t="shared" si="4"/>
        <v>0.32616391582645088</v>
      </c>
      <c r="M85">
        <f t="shared" si="3"/>
        <v>533.8551218059248</v>
      </c>
    </row>
    <row r="86" spans="1:13" x14ac:dyDescent="0.25">
      <c r="A86" t="s">
        <v>98</v>
      </c>
      <c r="B86">
        <v>55993.37</v>
      </c>
      <c r="C86">
        <v>3164.95</v>
      </c>
      <c r="D86">
        <v>454.85</v>
      </c>
      <c r="E86">
        <v>403.55</v>
      </c>
      <c r="F86">
        <v>1.1299999999999999</v>
      </c>
      <c r="G86">
        <v>143.09</v>
      </c>
      <c r="H86">
        <v>267.01</v>
      </c>
      <c r="I86">
        <v>19.05</v>
      </c>
      <c r="J86">
        <v>13.49</v>
      </c>
      <c r="K86">
        <v>0.40400000000000003</v>
      </c>
      <c r="L86" s="16">
        <f t="shared" si="4"/>
        <v>7.0244570886449559E-2</v>
      </c>
      <c r="M86">
        <f t="shared" si="3"/>
        <v>246.06220483757434</v>
      </c>
    </row>
    <row r="87" spans="1:13" x14ac:dyDescent="0.25">
      <c r="A87" t="s">
        <v>99</v>
      </c>
      <c r="B87">
        <v>1529.45</v>
      </c>
      <c r="C87">
        <v>142.58000000000001</v>
      </c>
      <c r="D87">
        <v>55.96</v>
      </c>
      <c r="E87">
        <v>35.51</v>
      </c>
      <c r="F87">
        <v>1.58</v>
      </c>
      <c r="G87">
        <v>17.38</v>
      </c>
      <c r="H87">
        <v>44.13</v>
      </c>
      <c r="I87">
        <v>20.88</v>
      </c>
      <c r="J87">
        <v>21.72</v>
      </c>
      <c r="K87">
        <v>0.53800000000000003</v>
      </c>
      <c r="L87" s="16">
        <f t="shared" si="4"/>
        <v>0.94542683919808657</v>
      </c>
      <c r="M87">
        <f t="shared" si="3"/>
        <v>1117.7590686564035</v>
      </c>
    </row>
    <row r="88" spans="1:13" x14ac:dyDescent="0.25">
      <c r="A88" t="s">
        <v>99</v>
      </c>
      <c r="B88">
        <v>26699.01</v>
      </c>
      <c r="C88">
        <v>1793.34</v>
      </c>
      <c r="D88">
        <v>312.61</v>
      </c>
      <c r="E88">
        <v>276.56</v>
      </c>
      <c r="F88">
        <v>1.1299999999999999</v>
      </c>
      <c r="G88">
        <v>97.89</v>
      </c>
      <c r="H88">
        <v>184.38</v>
      </c>
      <c r="I88">
        <v>16.940000000000001</v>
      </c>
      <c r="J88">
        <v>12.35</v>
      </c>
      <c r="K88">
        <v>0.53800000000000003</v>
      </c>
      <c r="L88" s="16">
        <f t="shared" si="4"/>
        <v>0.10432292401754251</v>
      </c>
      <c r="M88">
        <f t="shared" si="3"/>
        <v>301.23860299012432</v>
      </c>
    </row>
    <row r="89" spans="1:13" x14ac:dyDescent="0.25">
      <c r="A89" t="s">
        <v>100</v>
      </c>
      <c r="B89">
        <v>3801.2</v>
      </c>
      <c r="C89">
        <v>405.62</v>
      </c>
      <c r="D89">
        <v>107.45</v>
      </c>
      <c r="E89">
        <v>84.88</v>
      </c>
      <c r="F89">
        <v>1.27</v>
      </c>
      <c r="G89">
        <v>33.950000000000003</v>
      </c>
      <c r="H89">
        <v>69.569999999999993</v>
      </c>
      <c r="I89">
        <v>12.38</v>
      </c>
      <c r="J89">
        <v>11.21</v>
      </c>
      <c r="K89">
        <v>0.53700000000000003</v>
      </c>
      <c r="L89" s="16">
        <f t="shared" si="4"/>
        <v>0.29032996596588995</v>
      </c>
      <c r="M89">
        <f t="shared" si="3"/>
        <v>511.19884233876235</v>
      </c>
    </row>
    <row r="90" spans="1:13" x14ac:dyDescent="0.25">
      <c r="A90" t="s">
        <v>100</v>
      </c>
      <c r="B90">
        <v>2582.62</v>
      </c>
      <c r="C90">
        <v>221.88</v>
      </c>
      <c r="D90">
        <v>74.14</v>
      </c>
      <c r="E90">
        <v>63.93</v>
      </c>
      <c r="F90">
        <v>1.1599999999999999</v>
      </c>
      <c r="G90">
        <v>22.13</v>
      </c>
      <c r="H90">
        <v>57.34</v>
      </c>
      <c r="I90">
        <v>3.99</v>
      </c>
      <c r="J90">
        <v>6.76</v>
      </c>
      <c r="K90">
        <v>0.53700000000000003</v>
      </c>
      <c r="L90" s="16">
        <f t="shared" si="4"/>
        <v>0.65922559294700023</v>
      </c>
      <c r="M90">
        <f t="shared" si="3"/>
        <v>241.19211966951991</v>
      </c>
    </row>
    <row r="91" spans="1:13" x14ac:dyDescent="0.25">
      <c r="A91" t="s">
        <v>100</v>
      </c>
      <c r="B91">
        <v>7862.73</v>
      </c>
      <c r="C91">
        <v>913.84</v>
      </c>
      <c r="D91">
        <v>221.88</v>
      </c>
      <c r="E91">
        <v>188.03</v>
      </c>
      <c r="F91">
        <v>1.18</v>
      </c>
      <c r="G91">
        <v>74.78</v>
      </c>
      <c r="H91">
        <v>100.06</v>
      </c>
      <c r="I91">
        <v>9.02</v>
      </c>
      <c r="J91">
        <v>6.75</v>
      </c>
      <c r="K91">
        <v>0.53700000000000003</v>
      </c>
      <c r="L91" s="16">
        <f t="shared" si="4"/>
        <v>0.11831584207878171</v>
      </c>
      <c r="M91">
        <f t="shared" si="3"/>
        <v>296.69332780332888</v>
      </c>
    </row>
    <row r="92" spans="1:13" x14ac:dyDescent="0.25">
      <c r="A92" t="s">
        <v>101</v>
      </c>
      <c r="B92">
        <v>19114.34</v>
      </c>
      <c r="C92">
        <v>1192.42</v>
      </c>
      <c r="D92">
        <v>275.08999999999997</v>
      </c>
      <c r="E92">
        <v>226.1</v>
      </c>
      <c r="F92">
        <v>1.22</v>
      </c>
      <c r="G92">
        <v>94.36</v>
      </c>
      <c r="H92">
        <v>156</v>
      </c>
      <c r="I92">
        <v>16.18</v>
      </c>
      <c r="J92">
        <v>12.95</v>
      </c>
      <c r="K92">
        <v>0.53800000000000003</v>
      </c>
      <c r="L92" s="16">
        <f t="shared" si="4"/>
        <v>0.16893151135201182</v>
      </c>
      <c r="M92">
        <f t="shared" si="3"/>
        <v>331.92050587585362</v>
      </c>
    </row>
    <row r="93" spans="1:13" x14ac:dyDescent="0.25">
      <c r="A93" t="s">
        <v>101</v>
      </c>
      <c r="B93">
        <v>3641.74</v>
      </c>
      <c r="C93">
        <v>265.39999999999998</v>
      </c>
      <c r="D93">
        <v>103.36</v>
      </c>
      <c r="E93">
        <v>88.83</v>
      </c>
      <c r="F93">
        <v>1.1599999999999999</v>
      </c>
      <c r="G93">
        <v>35.380000000000003</v>
      </c>
      <c r="H93">
        <v>68.09</v>
      </c>
      <c r="I93">
        <v>18.09</v>
      </c>
      <c r="J93">
        <v>23.84</v>
      </c>
      <c r="K93">
        <v>0.53800000000000003</v>
      </c>
      <c r="L93" s="16">
        <f t="shared" si="4"/>
        <v>0.64970612842903352</v>
      </c>
      <c r="M93">
        <f t="shared" si="3"/>
        <v>704.4256067552783</v>
      </c>
    </row>
    <row r="94" spans="1:13" x14ac:dyDescent="0.25">
      <c r="A94" t="s">
        <v>102</v>
      </c>
      <c r="B94">
        <v>12629.77</v>
      </c>
      <c r="C94">
        <v>929.72</v>
      </c>
      <c r="D94">
        <v>191.76</v>
      </c>
      <c r="E94">
        <v>137.9</v>
      </c>
      <c r="F94">
        <v>1.39</v>
      </c>
      <c r="G94">
        <v>58.39</v>
      </c>
      <c r="H94">
        <v>126.81</v>
      </c>
      <c r="I94">
        <v>17.18</v>
      </c>
      <c r="J94">
        <v>16.89</v>
      </c>
      <c r="K94">
        <v>0.53900000000000003</v>
      </c>
      <c r="L94" s="16">
        <f t="shared" si="4"/>
        <v>0.18361195664927804</v>
      </c>
      <c r="M94">
        <f t="shared" si="3"/>
        <v>411.00459202989441</v>
      </c>
    </row>
    <row r="95" spans="1:13" x14ac:dyDescent="0.25">
      <c r="A95" t="s">
        <v>103</v>
      </c>
      <c r="B95">
        <v>8560.77</v>
      </c>
      <c r="C95">
        <v>569.12</v>
      </c>
      <c r="D95">
        <v>164.91</v>
      </c>
      <c r="E95">
        <v>95.93</v>
      </c>
      <c r="F95">
        <v>1.72</v>
      </c>
      <c r="G95">
        <v>45.09</v>
      </c>
      <c r="H95">
        <v>104.4</v>
      </c>
      <c r="I95">
        <v>16.89</v>
      </c>
      <c r="J95">
        <v>18.78</v>
      </c>
      <c r="K95">
        <v>0.53900000000000003</v>
      </c>
      <c r="L95" s="16">
        <f t="shared" si="4"/>
        <v>0.332135270736648</v>
      </c>
      <c r="M95">
        <f t="shared" si="3"/>
        <v>473.69005760354696</v>
      </c>
    </row>
    <row r="96" spans="1:13" x14ac:dyDescent="0.25">
      <c r="A96" t="s">
        <v>103</v>
      </c>
      <c r="B96">
        <v>43447.49</v>
      </c>
      <c r="C96">
        <v>2086.2199999999998</v>
      </c>
      <c r="D96">
        <v>390.19</v>
      </c>
      <c r="E96">
        <v>285.10000000000002</v>
      </c>
      <c r="F96">
        <v>1.37</v>
      </c>
      <c r="G96">
        <v>111.1</v>
      </c>
      <c r="H96">
        <v>235.2</v>
      </c>
      <c r="I96">
        <v>23.12</v>
      </c>
      <c r="J96">
        <v>21.75</v>
      </c>
      <c r="K96">
        <v>0.53900000000000003</v>
      </c>
      <c r="L96" s="16">
        <f t="shared" si="4"/>
        <v>0.12544528625539381</v>
      </c>
      <c r="M96">
        <f t="shared" si="3"/>
        <v>317.97381570263946</v>
      </c>
    </row>
    <row r="97" spans="1:13" x14ac:dyDescent="0.25">
      <c r="A97" t="s">
        <v>104</v>
      </c>
      <c r="B97">
        <v>5607.32</v>
      </c>
      <c r="C97">
        <v>325.89999999999998</v>
      </c>
      <c r="D97">
        <v>120.75</v>
      </c>
      <c r="E97">
        <v>96.11</v>
      </c>
      <c r="F97">
        <v>1.26</v>
      </c>
      <c r="G97">
        <v>34.340000000000003</v>
      </c>
      <c r="H97">
        <v>84.5</v>
      </c>
      <c r="I97">
        <v>21.71</v>
      </c>
      <c r="J97">
        <v>19.27</v>
      </c>
      <c r="K97">
        <v>0.40400000000000003</v>
      </c>
      <c r="L97" s="16">
        <f t="shared" si="4"/>
        <v>0.6634321052001062</v>
      </c>
      <c r="M97">
        <f t="shared" si="3"/>
        <v>685.79361948456278</v>
      </c>
    </row>
    <row r="98" spans="1:13" x14ac:dyDescent="0.25">
      <c r="A98" t="s">
        <v>105</v>
      </c>
      <c r="B98">
        <v>4660.71</v>
      </c>
      <c r="C98">
        <v>462.88</v>
      </c>
      <c r="D98">
        <v>168.84</v>
      </c>
      <c r="E98">
        <v>71.900000000000006</v>
      </c>
      <c r="F98">
        <v>2.35</v>
      </c>
      <c r="G98">
        <v>45.13</v>
      </c>
      <c r="H98">
        <v>77.03</v>
      </c>
      <c r="I98">
        <v>12.48</v>
      </c>
      <c r="J98">
        <v>15.29</v>
      </c>
      <c r="K98">
        <v>0.80800000000000005</v>
      </c>
      <c r="L98" s="16">
        <f t="shared" si="4"/>
        <v>0.27335379800152626</v>
      </c>
      <c r="M98">
        <f t="shared" ref="M98:M129" si="5">ka*rho*(I98/H98)^(3-(2*Dalpha))</f>
        <v>474.23619623199397</v>
      </c>
    </row>
    <row r="99" spans="1:13" x14ac:dyDescent="0.25">
      <c r="A99" t="s">
        <v>105</v>
      </c>
      <c r="B99">
        <v>104349.87</v>
      </c>
      <c r="C99">
        <v>4799.28</v>
      </c>
      <c r="D99">
        <v>806.21</v>
      </c>
      <c r="E99">
        <v>418.45</v>
      </c>
      <c r="F99">
        <v>1.93</v>
      </c>
      <c r="G99">
        <v>214.8</v>
      </c>
      <c r="H99">
        <v>364.5</v>
      </c>
      <c r="I99">
        <v>24.77</v>
      </c>
      <c r="J99">
        <v>28.73</v>
      </c>
      <c r="K99">
        <v>0.80800000000000005</v>
      </c>
      <c r="L99" s="16">
        <f t="shared" si="4"/>
        <v>5.6931103222768738E-2</v>
      </c>
      <c r="M99">
        <f t="shared" si="5"/>
        <v>236.66483224282339</v>
      </c>
    </row>
    <row r="100" spans="1:13" x14ac:dyDescent="0.25">
      <c r="A100" t="s">
        <v>106</v>
      </c>
      <c r="B100">
        <v>68239.850000000006</v>
      </c>
      <c r="C100">
        <v>3904.68</v>
      </c>
      <c r="D100">
        <v>512.5</v>
      </c>
      <c r="E100">
        <v>453.58</v>
      </c>
      <c r="F100">
        <v>1.1299999999999999</v>
      </c>
      <c r="G100">
        <v>181.65</v>
      </c>
      <c r="H100">
        <v>294.76</v>
      </c>
      <c r="I100">
        <v>24.95</v>
      </c>
      <c r="J100">
        <v>19.28</v>
      </c>
      <c r="K100">
        <v>0.80700000000000005</v>
      </c>
      <c r="L100" s="16">
        <f t="shared" si="4"/>
        <v>5.6244107756593401E-2</v>
      </c>
      <c r="M100">
        <f t="shared" si="5"/>
        <v>282.11913933994759</v>
      </c>
    </row>
    <row r="101" spans="1:13" x14ac:dyDescent="0.25">
      <c r="A101" t="s">
        <v>106</v>
      </c>
      <c r="B101">
        <v>16016.28</v>
      </c>
      <c r="C101">
        <v>978.19</v>
      </c>
      <c r="D101">
        <v>334.13</v>
      </c>
      <c r="E101">
        <v>140.43</v>
      </c>
      <c r="F101">
        <v>2.38</v>
      </c>
      <c r="G101">
        <v>88.07</v>
      </c>
      <c r="H101">
        <v>142.80000000000001</v>
      </c>
      <c r="I101">
        <v>9.02</v>
      </c>
      <c r="J101">
        <v>26.91</v>
      </c>
      <c r="K101">
        <v>0.80700000000000005</v>
      </c>
      <c r="L101" s="16">
        <f t="shared" si="4"/>
        <v>0.21034155450034073</v>
      </c>
      <c r="M101">
        <f t="shared" si="5"/>
        <v>223.2202615506379</v>
      </c>
    </row>
    <row r="102" spans="1:13" x14ac:dyDescent="0.25">
      <c r="A102" t="s">
        <v>107</v>
      </c>
      <c r="B102">
        <v>11330.67</v>
      </c>
      <c r="C102">
        <v>649.80999999999995</v>
      </c>
      <c r="D102">
        <v>167.09</v>
      </c>
      <c r="E102">
        <v>163.06</v>
      </c>
      <c r="F102">
        <v>1.02</v>
      </c>
      <c r="G102">
        <v>51.78</v>
      </c>
      <c r="H102">
        <v>120.11</v>
      </c>
      <c r="I102">
        <v>17.77</v>
      </c>
      <c r="J102">
        <v>8.34</v>
      </c>
      <c r="K102">
        <v>0.80700000000000005</v>
      </c>
      <c r="L102" s="16">
        <f t="shared" si="4"/>
        <v>0.33720396623810345</v>
      </c>
      <c r="M102">
        <f t="shared" si="5"/>
        <v>440.99895185087422</v>
      </c>
    </row>
    <row r="103" spans="1:13" x14ac:dyDescent="0.25">
      <c r="A103" t="s">
        <v>107</v>
      </c>
      <c r="B103">
        <v>335796.22</v>
      </c>
      <c r="C103">
        <v>14033.48</v>
      </c>
      <c r="D103">
        <v>1089.74</v>
      </c>
      <c r="E103">
        <v>967.85</v>
      </c>
      <c r="F103">
        <v>1.1299999999999999</v>
      </c>
      <c r="G103">
        <v>296.77</v>
      </c>
      <c r="H103">
        <v>653.87</v>
      </c>
      <c r="I103">
        <v>26.41</v>
      </c>
      <c r="J103">
        <v>19.899999999999999</v>
      </c>
      <c r="K103">
        <v>0.80700000000000005</v>
      </c>
      <c r="L103" s="16">
        <f t="shared" si="4"/>
        <v>2.142668115332029E-2</v>
      </c>
      <c r="M103">
        <f t="shared" si="5"/>
        <v>156.08908683455135</v>
      </c>
    </row>
    <row r="104" spans="1:13" x14ac:dyDescent="0.25">
      <c r="A104" t="s">
        <v>107</v>
      </c>
      <c r="B104">
        <v>5894.37</v>
      </c>
      <c r="C104">
        <v>519.04</v>
      </c>
      <c r="D104">
        <v>111.4</v>
      </c>
      <c r="E104">
        <v>105.75</v>
      </c>
      <c r="F104">
        <v>1.05</v>
      </c>
      <c r="G104">
        <v>36.99</v>
      </c>
      <c r="H104">
        <v>86.63</v>
      </c>
      <c r="I104">
        <v>16.440000000000001</v>
      </c>
      <c r="J104">
        <v>10.89</v>
      </c>
      <c r="K104">
        <v>0.80700000000000005</v>
      </c>
      <c r="L104" s="16">
        <f t="shared" si="4"/>
        <v>0.27494485767337484</v>
      </c>
      <c r="M104">
        <f t="shared" si="5"/>
        <v>538.1926317138084</v>
      </c>
    </row>
    <row r="105" spans="1:13" x14ac:dyDescent="0.25">
      <c r="A105" t="s">
        <v>108</v>
      </c>
      <c r="B105">
        <v>8267.7900000000009</v>
      </c>
      <c r="C105">
        <v>1075.21</v>
      </c>
      <c r="D105">
        <v>151.22</v>
      </c>
      <c r="E105">
        <v>107.63</v>
      </c>
      <c r="F105">
        <v>1.4</v>
      </c>
      <c r="G105">
        <v>47.3</v>
      </c>
      <c r="H105">
        <v>102.6</v>
      </c>
      <c r="I105">
        <v>8.3800000000000008</v>
      </c>
      <c r="J105">
        <v>8.23</v>
      </c>
      <c r="K105">
        <v>0.53800000000000003</v>
      </c>
      <c r="L105" s="16">
        <f t="shared" si="4"/>
        <v>8.9869579857772525E-2</v>
      </c>
      <c r="M105">
        <f t="shared" si="5"/>
        <v>274.17526687332622</v>
      </c>
    </row>
    <row r="106" spans="1:13" x14ac:dyDescent="0.25">
      <c r="A106" t="s">
        <v>109</v>
      </c>
      <c r="B106">
        <v>6945.95</v>
      </c>
      <c r="C106">
        <v>917.96</v>
      </c>
      <c r="D106">
        <v>127.56</v>
      </c>
      <c r="E106">
        <v>109.8</v>
      </c>
      <c r="F106">
        <v>1.1599999999999999</v>
      </c>
      <c r="G106">
        <v>40.909999999999997</v>
      </c>
      <c r="H106">
        <v>94.04</v>
      </c>
      <c r="I106">
        <v>7.58</v>
      </c>
      <c r="J106">
        <v>5.93</v>
      </c>
      <c r="K106">
        <v>0.40400000000000003</v>
      </c>
      <c r="L106" s="16">
        <f t="shared" si="4"/>
        <v>0.10358431590322943</v>
      </c>
      <c r="M106">
        <f t="shared" si="5"/>
        <v>271.29151867859991</v>
      </c>
    </row>
    <row r="107" spans="1:13" x14ac:dyDescent="0.25">
      <c r="A107" t="s">
        <v>109</v>
      </c>
      <c r="B107">
        <v>6092.88</v>
      </c>
      <c r="C107">
        <v>747.61</v>
      </c>
      <c r="D107">
        <v>119.49</v>
      </c>
      <c r="E107">
        <v>106.17</v>
      </c>
      <c r="F107">
        <v>1.1299999999999999</v>
      </c>
      <c r="G107">
        <v>39.29</v>
      </c>
      <c r="H107">
        <v>88.08</v>
      </c>
      <c r="I107">
        <v>8.57</v>
      </c>
      <c r="J107">
        <v>6.19</v>
      </c>
      <c r="K107">
        <v>0.40400000000000003</v>
      </c>
      <c r="L107" s="16">
        <f t="shared" si="4"/>
        <v>0.13698792428203649</v>
      </c>
      <c r="M107">
        <f t="shared" si="5"/>
        <v>315.37971861407658</v>
      </c>
    </row>
    <row r="108" spans="1:13" x14ac:dyDescent="0.25">
      <c r="A108" t="s">
        <v>109</v>
      </c>
      <c r="B108">
        <v>3728.57</v>
      </c>
      <c r="C108">
        <v>448.48</v>
      </c>
      <c r="D108">
        <v>133.21</v>
      </c>
      <c r="E108">
        <v>76.290000000000006</v>
      </c>
      <c r="F108">
        <v>1.75</v>
      </c>
      <c r="G108">
        <v>38.200000000000003</v>
      </c>
      <c r="H108">
        <v>68.900000000000006</v>
      </c>
      <c r="I108">
        <v>10.4</v>
      </c>
      <c r="J108">
        <v>11.74</v>
      </c>
      <c r="K108">
        <v>0.40400000000000003</v>
      </c>
      <c r="L108" s="16">
        <f t="shared" si="4"/>
        <v>0.23295176436283035</v>
      </c>
      <c r="M108">
        <f t="shared" si="5"/>
        <v>448.12816724970509</v>
      </c>
    </row>
    <row r="109" spans="1:13" x14ac:dyDescent="0.25">
      <c r="A109" t="s">
        <v>109</v>
      </c>
      <c r="B109">
        <v>4585.87</v>
      </c>
      <c r="C109">
        <v>511.05</v>
      </c>
      <c r="D109">
        <v>137.65</v>
      </c>
      <c r="E109">
        <v>83.96</v>
      </c>
      <c r="F109">
        <v>1.64</v>
      </c>
      <c r="G109">
        <v>37.1</v>
      </c>
      <c r="H109">
        <v>76.41</v>
      </c>
      <c r="I109">
        <v>3.07</v>
      </c>
      <c r="J109">
        <v>10.36</v>
      </c>
      <c r="K109">
        <v>0.40400000000000003</v>
      </c>
      <c r="L109" s="16">
        <f t="shared" si="4"/>
        <v>0.22065045024964447</v>
      </c>
      <c r="M109">
        <f t="shared" si="5"/>
        <v>155.43237720585037</v>
      </c>
    </row>
    <row r="110" spans="1:13" x14ac:dyDescent="0.25">
      <c r="A110" t="s">
        <v>110</v>
      </c>
      <c r="B110">
        <v>131667.26999999999</v>
      </c>
      <c r="C110">
        <v>5424.05</v>
      </c>
      <c r="D110">
        <v>700.81</v>
      </c>
      <c r="E110">
        <v>648.29999999999995</v>
      </c>
      <c r="F110">
        <v>1.08</v>
      </c>
      <c r="G110">
        <v>243.04</v>
      </c>
      <c r="H110">
        <v>409.44</v>
      </c>
      <c r="I110">
        <v>31.13</v>
      </c>
      <c r="J110">
        <v>21.65</v>
      </c>
      <c r="K110">
        <v>0.67300000000000004</v>
      </c>
      <c r="L110" s="16">
        <f t="shared" si="4"/>
        <v>5.6239354379668996E-2</v>
      </c>
      <c r="M110">
        <f t="shared" si="5"/>
        <v>258.90594945693186</v>
      </c>
    </row>
    <row r="111" spans="1:13" x14ac:dyDescent="0.25">
      <c r="A111" t="s">
        <v>110</v>
      </c>
      <c r="B111">
        <v>37380.379999999997</v>
      </c>
      <c r="C111">
        <v>3267.76</v>
      </c>
      <c r="D111">
        <v>411.33</v>
      </c>
      <c r="E111">
        <v>349.4</v>
      </c>
      <c r="F111">
        <v>1.18</v>
      </c>
      <c r="G111">
        <v>140.66</v>
      </c>
      <c r="H111">
        <v>218.16</v>
      </c>
      <c r="I111">
        <v>13.32</v>
      </c>
      <c r="J111">
        <v>10.26</v>
      </c>
      <c r="K111">
        <v>0.67300000000000004</v>
      </c>
      <c r="L111" s="16">
        <f t="shared" si="4"/>
        <v>4.3989930041508134E-2</v>
      </c>
      <c r="M111">
        <f t="shared" si="5"/>
        <v>217.23721602245553</v>
      </c>
    </row>
    <row r="112" spans="1:13" x14ac:dyDescent="0.25">
      <c r="A112" t="s">
        <v>111</v>
      </c>
      <c r="B112">
        <v>152342.66</v>
      </c>
      <c r="C112">
        <v>7033.05</v>
      </c>
      <c r="D112">
        <v>1029.42</v>
      </c>
      <c r="E112">
        <v>770.86</v>
      </c>
      <c r="F112">
        <v>1.34</v>
      </c>
      <c r="G112">
        <v>282.36</v>
      </c>
      <c r="H112">
        <v>440.42</v>
      </c>
      <c r="I112">
        <v>25.93</v>
      </c>
      <c r="J112">
        <v>23.77</v>
      </c>
      <c r="K112">
        <v>0.80800000000000005</v>
      </c>
      <c r="L112" s="16">
        <f t="shared" si="4"/>
        <v>3.870294283603793E-2</v>
      </c>
      <c r="M112">
        <f t="shared" si="5"/>
        <v>211.00820154169944</v>
      </c>
    </row>
    <row r="113" spans="1:13" x14ac:dyDescent="0.25">
      <c r="A113" t="s">
        <v>111</v>
      </c>
      <c r="B113">
        <v>35912.959999999999</v>
      </c>
      <c r="C113">
        <v>2377.21</v>
      </c>
      <c r="D113">
        <v>377.35</v>
      </c>
      <c r="E113">
        <v>375.73</v>
      </c>
      <c r="F113">
        <v>1</v>
      </c>
      <c r="G113">
        <v>136.16</v>
      </c>
      <c r="H113">
        <v>213.84</v>
      </c>
      <c r="I113">
        <v>20.5</v>
      </c>
      <c r="J113">
        <v>20.5</v>
      </c>
      <c r="K113">
        <v>0.80800000000000005</v>
      </c>
      <c r="L113" s="16">
        <f t="shared" si="4"/>
        <v>7.9859386374552546E-2</v>
      </c>
      <c r="M113">
        <f t="shared" si="5"/>
        <v>311.66130213128866</v>
      </c>
    </row>
    <row r="114" spans="1:13" x14ac:dyDescent="0.25">
      <c r="A114" t="s">
        <v>112</v>
      </c>
      <c r="B114">
        <v>13197.41</v>
      </c>
      <c r="C114">
        <v>662.84</v>
      </c>
      <c r="D114">
        <v>207.47</v>
      </c>
      <c r="E114">
        <v>140.65</v>
      </c>
      <c r="F114">
        <v>1.48</v>
      </c>
      <c r="G114">
        <v>61.22</v>
      </c>
      <c r="H114">
        <v>129.63</v>
      </c>
      <c r="I114">
        <v>25.61</v>
      </c>
      <c r="J114">
        <v>26.61</v>
      </c>
      <c r="K114">
        <v>0.53900000000000003</v>
      </c>
      <c r="L114" s="16">
        <f t="shared" si="4"/>
        <v>0.37746888280252217</v>
      </c>
      <c r="M114">
        <f t="shared" si="5"/>
        <v>555.79443568044394</v>
      </c>
    </row>
    <row r="115" spans="1:13" x14ac:dyDescent="0.25">
      <c r="A115" t="s">
        <v>112</v>
      </c>
      <c r="B115">
        <v>3233.07</v>
      </c>
      <c r="C115">
        <v>378.84</v>
      </c>
      <c r="D115">
        <v>115.32</v>
      </c>
      <c r="E115">
        <v>91.07</v>
      </c>
      <c r="F115">
        <v>1.27</v>
      </c>
      <c r="G115">
        <v>36.06</v>
      </c>
      <c r="H115">
        <v>64.16</v>
      </c>
      <c r="I115">
        <v>8.73</v>
      </c>
      <c r="J115">
        <v>7.73</v>
      </c>
      <c r="K115">
        <v>0.53900000000000003</v>
      </c>
      <c r="L115" s="16">
        <f t="shared" si="4"/>
        <v>0.28308269132109037</v>
      </c>
      <c r="M115">
        <f t="shared" si="5"/>
        <v>412.43058038767083</v>
      </c>
    </row>
    <row r="116" spans="1:13" x14ac:dyDescent="0.25">
      <c r="A116" t="s">
        <v>112</v>
      </c>
      <c r="B116">
        <v>18598.34</v>
      </c>
      <c r="C116">
        <v>1040.5999999999999</v>
      </c>
      <c r="D116">
        <v>230.65</v>
      </c>
      <c r="E116">
        <v>194.54</v>
      </c>
      <c r="F116">
        <v>1.19</v>
      </c>
      <c r="G116">
        <v>73.56</v>
      </c>
      <c r="H116">
        <v>153.88</v>
      </c>
      <c r="I116">
        <v>24.64</v>
      </c>
      <c r="J116">
        <v>14.91</v>
      </c>
      <c r="K116">
        <v>0.53900000000000003</v>
      </c>
      <c r="L116" s="16">
        <f t="shared" si="4"/>
        <v>0.21583228260313456</v>
      </c>
      <c r="M116">
        <f t="shared" si="5"/>
        <v>469.80514575165517</v>
      </c>
    </row>
    <row r="117" spans="1:13" x14ac:dyDescent="0.25">
      <c r="A117" t="s">
        <v>113</v>
      </c>
      <c r="B117">
        <v>86080.71</v>
      </c>
      <c r="C117">
        <v>3874.19</v>
      </c>
      <c r="D117">
        <v>455.63</v>
      </c>
      <c r="E117">
        <v>429.42</v>
      </c>
      <c r="F117">
        <v>1.06</v>
      </c>
      <c r="G117">
        <v>142.41999999999999</v>
      </c>
      <c r="H117">
        <v>331.06</v>
      </c>
      <c r="I117">
        <v>21.43</v>
      </c>
      <c r="J117">
        <v>11.84</v>
      </c>
      <c r="K117">
        <v>0.67200000000000004</v>
      </c>
      <c r="L117" s="16">
        <f t="shared" si="4"/>
        <v>7.2069892266943492E-2</v>
      </c>
      <c r="M117">
        <f t="shared" si="5"/>
        <v>227.63724288571515</v>
      </c>
    </row>
    <row r="118" spans="1:13" x14ac:dyDescent="0.25">
      <c r="A118" t="s">
        <v>113</v>
      </c>
      <c r="B118">
        <v>4056.35</v>
      </c>
      <c r="C118">
        <v>285.61</v>
      </c>
      <c r="D118">
        <v>84.67</v>
      </c>
      <c r="E118">
        <v>83.33</v>
      </c>
      <c r="F118">
        <v>1.02</v>
      </c>
      <c r="G118">
        <v>27.96</v>
      </c>
      <c r="H118">
        <v>71.87</v>
      </c>
      <c r="I118">
        <v>17.93</v>
      </c>
      <c r="J118">
        <v>6.39</v>
      </c>
      <c r="K118">
        <v>0.67200000000000004</v>
      </c>
      <c r="L118" s="16">
        <f t="shared" si="4"/>
        <v>0.62488264974338059</v>
      </c>
      <c r="M118">
        <f t="shared" si="5"/>
        <v>669.84923288477808</v>
      </c>
    </row>
    <row r="119" spans="1:13" x14ac:dyDescent="0.25">
      <c r="A119" t="s">
        <v>113</v>
      </c>
      <c r="B119">
        <v>11546.28</v>
      </c>
      <c r="C119">
        <v>739.89</v>
      </c>
      <c r="D119">
        <v>152.55000000000001</v>
      </c>
      <c r="E119">
        <v>147.84</v>
      </c>
      <c r="F119">
        <v>1.03</v>
      </c>
      <c r="G119">
        <v>48.48</v>
      </c>
      <c r="H119">
        <v>121.25</v>
      </c>
      <c r="I119">
        <v>14.43</v>
      </c>
      <c r="J119">
        <v>5.5</v>
      </c>
      <c r="K119">
        <v>0.67200000000000004</v>
      </c>
      <c r="L119" s="16">
        <f t="shared" si="4"/>
        <v>0.2650437903930043</v>
      </c>
      <c r="M119">
        <f t="shared" si="5"/>
        <v>370.52593822238958</v>
      </c>
    </row>
    <row r="120" spans="1:13" x14ac:dyDescent="0.25">
      <c r="A120" t="s">
        <v>113</v>
      </c>
      <c r="B120">
        <v>78821.55</v>
      </c>
      <c r="C120">
        <v>4119.47</v>
      </c>
      <c r="D120">
        <v>655.89</v>
      </c>
      <c r="E120">
        <v>430.09</v>
      </c>
      <c r="F120">
        <v>1.53</v>
      </c>
      <c r="G120">
        <v>200.42</v>
      </c>
      <c r="H120">
        <v>316.79000000000002</v>
      </c>
      <c r="I120">
        <v>18.18</v>
      </c>
      <c r="J120">
        <v>18.649999999999999</v>
      </c>
      <c r="K120">
        <v>0.67200000000000004</v>
      </c>
      <c r="L120" s="16">
        <f t="shared" si="4"/>
        <v>5.8367641652570731E-2</v>
      </c>
      <c r="M120">
        <f t="shared" si="5"/>
        <v>206.73255903189775</v>
      </c>
    </row>
    <row r="121" spans="1:13" x14ac:dyDescent="0.25">
      <c r="A121" t="s">
        <v>114</v>
      </c>
      <c r="B121">
        <v>11716.8</v>
      </c>
      <c r="C121">
        <v>661.91</v>
      </c>
      <c r="D121">
        <v>180.57</v>
      </c>
      <c r="E121">
        <v>108.34</v>
      </c>
      <c r="F121">
        <v>1.67</v>
      </c>
      <c r="G121">
        <v>51.31</v>
      </c>
      <c r="H121">
        <v>122.14</v>
      </c>
      <c r="I121">
        <v>21.99</v>
      </c>
      <c r="J121">
        <v>24.65</v>
      </c>
      <c r="K121">
        <v>0.53900000000000003</v>
      </c>
      <c r="L121" s="16">
        <f t="shared" si="4"/>
        <v>0.3360632291294221</v>
      </c>
      <c r="M121">
        <f t="shared" si="5"/>
        <v>515.99417570572314</v>
      </c>
    </row>
    <row r="122" spans="1:13" x14ac:dyDescent="0.25">
      <c r="A122" t="s">
        <v>114</v>
      </c>
      <c r="B122">
        <v>2981.5</v>
      </c>
      <c r="C122">
        <v>408.03</v>
      </c>
      <c r="D122">
        <v>104.57</v>
      </c>
      <c r="E122">
        <v>73.849999999999994</v>
      </c>
      <c r="F122">
        <v>1.42</v>
      </c>
      <c r="G122">
        <v>33.42</v>
      </c>
      <c r="H122">
        <v>61.61</v>
      </c>
      <c r="I122">
        <v>8.44</v>
      </c>
      <c r="J122">
        <v>8.36</v>
      </c>
      <c r="K122">
        <v>0.53900000000000003</v>
      </c>
      <c r="L122" s="16">
        <f t="shared" si="4"/>
        <v>0.2250403978952509</v>
      </c>
      <c r="M122">
        <f t="shared" si="5"/>
        <v>414.67126237753126</v>
      </c>
    </row>
    <row r="123" spans="1:13" x14ac:dyDescent="0.25">
      <c r="A123" t="s">
        <v>114</v>
      </c>
      <c r="B123">
        <v>6414.78</v>
      </c>
      <c r="C123">
        <v>558.41999999999996</v>
      </c>
      <c r="D123">
        <v>155.78</v>
      </c>
      <c r="E123">
        <v>91.63</v>
      </c>
      <c r="F123">
        <v>1.7</v>
      </c>
      <c r="G123">
        <v>40.880000000000003</v>
      </c>
      <c r="H123">
        <v>90.37</v>
      </c>
      <c r="I123">
        <v>12.67</v>
      </c>
      <c r="J123">
        <v>14.94</v>
      </c>
      <c r="K123">
        <v>0.53900000000000003</v>
      </c>
      <c r="L123" s="16">
        <f t="shared" si="4"/>
        <v>0.25850544897667488</v>
      </c>
      <c r="M123">
        <f t="shared" si="5"/>
        <v>422.42811442306964</v>
      </c>
    </row>
    <row r="124" spans="1:13" x14ac:dyDescent="0.25">
      <c r="A124" t="s">
        <v>114</v>
      </c>
      <c r="B124">
        <v>3976.59</v>
      </c>
      <c r="C124">
        <v>432.83</v>
      </c>
      <c r="D124">
        <v>113.19</v>
      </c>
      <c r="E124">
        <v>97.56</v>
      </c>
      <c r="F124">
        <v>1.1599999999999999</v>
      </c>
      <c r="G124">
        <v>40.89</v>
      </c>
      <c r="H124">
        <v>71.16</v>
      </c>
      <c r="I124">
        <v>9.7200000000000006</v>
      </c>
      <c r="J124">
        <v>5.04</v>
      </c>
      <c r="K124">
        <v>0.53900000000000003</v>
      </c>
      <c r="L124" s="16">
        <f t="shared" si="4"/>
        <v>0.26673866348770242</v>
      </c>
      <c r="M124">
        <f t="shared" si="5"/>
        <v>413.7092287905287</v>
      </c>
    </row>
    <row r="125" spans="1:13" x14ac:dyDescent="0.25">
      <c r="A125" t="s">
        <v>115</v>
      </c>
      <c r="B125">
        <v>37908.82</v>
      </c>
      <c r="C125">
        <v>3437.29</v>
      </c>
      <c r="D125">
        <v>440.78</v>
      </c>
      <c r="E125">
        <v>340.49</v>
      </c>
      <c r="F125">
        <v>1.29</v>
      </c>
      <c r="G125">
        <v>133.53</v>
      </c>
      <c r="H125">
        <v>219.7</v>
      </c>
      <c r="I125">
        <v>10.35</v>
      </c>
      <c r="J125">
        <v>8.8699999999999992</v>
      </c>
      <c r="K125">
        <v>0.40400000000000003</v>
      </c>
      <c r="L125" s="16">
        <f t="shared" si="4"/>
        <v>4.0319745398678206E-2</v>
      </c>
      <c r="M125">
        <f t="shared" si="5"/>
        <v>176.53839866113037</v>
      </c>
    </row>
    <row r="126" spans="1:13" x14ac:dyDescent="0.25">
      <c r="A126" t="s">
        <v>116</v>
      </c>
      <c r="B126">
        <v>2376.08</v>
      </c>
      <c r="C126">
        <v>248.93</v>
      </c>
      <c r="D126">
        <v>83.11</v>
      </c>
      <c r="E126">
        <v>53.26</v>
      </c>
      <c r="F126">
        <v>1.56</v>
      </c>
      <c r="G126">
        <v>22.68</v>
      </c>
      <c r="H126">
        <v>55</v>
      </c>
      <c r="I126">
        <v>11.52</v>
      </c>
      <c r="J126">
        <v>12.28</v>
      </c>
      <c r="K126">
        <v>0.40300000000000002</v>
      </c>
      <c r="L126" s="16">
        <f t="shared" si="4"/>
        <v>0.48185508292555629</v>
      </c>
      <c r="M126">
        <f t="shared" si="5"/>
        <v>582.401896154361</v>
      </c>
    </row>
    <row r="127" spans="1:13" x14ac:dyDescent="0.25">
      <c r="A127" t="s">
        <v>117</v>
      </c>
      <c r="B127">
        <v>5037.9399999999996</v>
      </c>
      <c r="C127">
        <v>395.87</v>
      </c>
      <c r="D127">
        <v>95.33</v>
      </c>
      <c r="E127">
        <v>90.48</v>
      </c>
      <c r="F127">
        <v>1.05</v>
      </c>
      <c r="G127">
        <v>30.96</v>
      </c>
      <c r="H127">
        <v>80.09</v>
      </c>
      <c r="I127">
        <v>11.53</v>
      </c>
      <c r="J127">
        <v>7.17</v>
      </c>
      <c r="K127">
        <v>0.53900000000000003</v>
      </c>
      <c r="L127" s="16">
        <f t="shared" si="4"/>
        <v>0.40397796090023591</v>
      </c>
      <c r="M127">
        <f t="shared" si="5"/>
        <v>431.47114726790954</v>
      </c>
    </row>
    <row r="128" spans="1:13" x14ac:dyDescent="0.25">
      <c r="A128" t="s">
        <v>117</v>
      </c>
      <c r="B128">
        <v>12612.12</v>
      </c>
      <c r="C128">
        <v>1174.68</v>
      </c>
      <c r="D128">
        <v>221.36</v>
      </c>
      <c r="E128">
        <v>147.58000000000001</v>
      </c>
      <c r="F128">
        <v>1.5</v>
      </c>
      <c r="G128">
        <v>59.9</v>
      </c>
      <c r="H128">
        <v>126.72</v>
      </c>
      <c r="I128">
        <v>10.56</v>
      </c>
      <c r="J128">
        <v>10.99</v>
      </c>
      <c r="K128">
        <v>0.53900000000000003</v>
      </c>
      <c r="L128" s="16">
        <f t="shared" si="4"/>
        <v>0.11485735454739565</v>
      </c>
      <c r="M128">
        <f t="shared" si="5"/>
        <v>278.61593510316982</v>
      </c>
    </row>
    <row r="129" spans="1:13" x14ac:dyDescent="0.25">
      <c r="A129" t="s">
        <v>117</v>
      </c>
      <c r="B129">
        <v>2464.87</v>
      </c>
      <c r="C129">
        <v>279.52999999999997</v>
      </c>
      <c r="D129">
        <v>107.72</v>
      </c>
      <c r="E129">
        <v>49.55</v>
      </c>
      <c r="F129">
        <v>2.17</v>
      </c>
      <c r="G129">
        <v>29.72</v>
      </c>
      <c r="H129">
        <v>56.02</v>
      </c>
      <c r="I129">
        <v>11.83</v>
      </c>
      <c r="J129">
        <v>14.35</v>
      </c>
      <c r="K129">
        <v>0.53900000000000003</v>
      </c>
      <c r="L129" s="16">
        <f t="shared" si="4"/>
        <v>0.39641222021833566</v>
      </c>
      <c r="M129">
        <f t="shared" si="5"/>
        <v>586.2248992907754</v>
      </c>
    </row>
    <row r="130" spans="1:13" x14ac:dyDescent="0.25">
      <c r="A130" t="s">
        <v>117</v>
      </c>
      <c r="B130">
        <v>14402.25</v>
      </c>
      <c r="C130">
        <v>1007.72</v>
      </c>
      <c r="D130">
        <v>231.06</v>
      </c>
      <c r="E130">
        <v>222.44</v>
      </c>
      <c r="F130">
        <v>1.04</v>
      </c>
      <c r="G130">
        <v>78.08</v>
      </c>
      <c r="H130">
        <v>135.41999999999999</v>
      </c>
      <c r="I130">
        <v>10.14</v>
      </c>
      <c r="J130">
        <v>10.14</v>
      </c>
      <c r="K130">
        <v>0.53900000000000003</v>
      </c>
      <c r="L130" s="16">
        <f t="shared" si="4"/>
        <v>0.17822164722251888</v>
      </c>
      <c r="M130">
        <f t="shared" ref="M130:M143" si="6">ka*rho*(I130/H130)^(3-(2*Dalpha))</f>
        <v>255.76143797406596</v>
      </c>
    </row>
    <row r="131" spans="1:13" x14ac:dyDescent="0.25">
      <c r="A131" t="s">
        <v>118</v>
      </c>
      <c r="B131">
        <v>1538.89</v>
      </c>
      <c r="C131">
        <v>159.94999999999999</v>
      </c>
      <c r="D131">
        <v>58.17</v>
      </c>
      <c r="E131">
        <v>55.74</v>
      </c>
      <c r="F131">
        <v>1.04</v>
      </c>
      <c r="G131">
        <v>18.02</v>
      </c>
      <c r="H131">
        <v>44.26</v>
      </c>
      <c r="I131">
        <v>13.48</v>
      </c>
      <c r="J131">
        <v>8.18</v>
      </c>
      <c r="K131">
        <v>0.40400000000000003</v>
      </c>
      <c r="L131" s="16">
        <f t="shared" ref="L131:L143" si="7">4*PI()*B131/(C131^2)</f>
        <v>0.75587320923421553</v>
      </c>
      <c r="M131">
        <f t="shared" si="6"/>
        <v>785.76690765169042</v>
      </c>
    </row>
    <row r="132" spans="1:13" x14ac:dyDescent="0.25">
      <c r="A132" t="s">
        <v>118</v>
      </c>
      <c r="B132">
        <v>38419.71</v>
      </c>
      <c r="C132">
        <v>2295.5100000000002</v>
      </c>
      <c r="D132">
        <v>395.44</v>
      </c>
      <c r="E132">
        <v>322.74</v>
      </c>
      <c r="F132">
        <v>1.23</v>
      </c>
      <c r="G132">
        <v>122.29</v>
      </c>
      <c r="H132">
        <v>221.17</v>
      </c>
      <c r="I132">
        <v>20.76</v>
      </c>
      <c r="J132">
        <v>17.43</v>
      </c>
      <c r="K132">
        <v>0.40400000000000003</v>
      </c>
      <c r="L132" s="16">
        <f t="shared" si="7"/>
        <v>9.1623223759238398E-2</v>
      </c>
      <c r="M132">
        <f t="shared" si="6"/>
        <v>306.44451583532089</v>
      </c>
    </row>
    <row r="133" spans="1:13" x14ac:dyDescent="0.25">
      <c r="A133" t="s">
        <v>118</v>
      </c>
      <c r="B133">
        <v>4169.62</v>
      </c>
      <c r="C133">
        <v>400.29</v>
      </c>
      <c r="D133">
        <v>105.42</v>
      </c>
      <c r="E133">
        <v>80.38</v>
      </c>
      <c r="F133">
        <v>1.31</v>
      </c>
      <c r="G133">
        <v>32.159999999999997</v>
      </c>
      <c r="H133">
        <v>72.86</v>
      </c>
      <c r="I133">
        <v>13.64</v>
      </c>
      <c r="J133">
        <v>12.48</v>
      </c>
      <c r="K133">
        <v>0.40400000000000003</v>
      </c>
      <c r="L133" s="16">
        <f t="shared" si="7"/>
        <v>0.32700685718063555</v>
      </c>
      <c r="M133">
        <f t="shared" si="6"/>
        <v>532.36698091336393</v>
      </c>
    </row>
    <row r="134" spans="1:13" x14ac:dyDescent="0.25">
      <c r="A134" t="s">
        <v>119</v>
      </c>
      <c r="B134">
        <v>18644.11</v>
      </c>
      <c r="C134">
        <v>1028.76</v>
      </c>
      <c r="D134">
        <v>282.81</v>
      </c>
      <c r="E134">
        <v>251.34</v>
      </c>
      <c r="F134">
        <v>1.1299999999999999</v>
      </c>
      <c r="G134">
        <v>89.61</v>
      </c>
      <c r="H134">
        <v>154.07</v>
      </c>
      <c r="I134">
        <v>21.59</v>
      </c>
      <c r="J134">
        <v>17.07</v>
      </c>
      <c r="K134">
        <v>0.40300000000000002</v>
      </c>
      <c r="L134" s="16">
        <f t="shared" si="7"/>
        <v>0.2213723528994217</v>
      </c>
      <c r="M134">
        <f t="shared" si="6"/>
        <v>422.25869036052728</v>
      </c>
    </row>
    <row r="135" spans="1:13" x14ac:dyDescent="0.25">
      <c r="A135" t="s">
        <v>120</v>
      </c>
      <c r="B135">
        <v>14839.96</v>
      </c>
      <c r="C135">
        <v>1167.27</v>
      </c>
      <c r="D135">
        <v>188.69</v>
      </c>
      <c r="E135">
        <v>176.97</v>
      </c>
      <c r="F135">
        <v>1.07</v>
      </c>
      <c r="G135">
        <v>57.99</v>
      </c>
      <c r="H135">
        <v>137.46</v>
      </c>
      <c r="I135">
        <v>14.37</v>
      </c>
      <c r="J135">
        <v>9.33</v>
      </c>
      <c r="K135">
        <v>0.40400000000000003</v>
      </c>
      <c r="L135" s="16">
        <f t="shared" si="7"/>
        <v>0.13686737773822288</v>
      </c>
      <c r="M135">
        <f t="shared" si="6"/>
        <v>334.02216869970096</v>
      </c>
    </row>
    <row r="136" spans="1:13" x14ac:dyDescent="0.25">
      <c r="A136" t="s">
        <v>120</v>
      </c>
      <c r="B136">
        <v>1514.78</v>
      </c>
      <c r="C136">
        <v>138.18</v>
      </c>
      <c r="D136">
        <v>53.74</v>
      </c>
      <c r="E136">
        <v>38.380000000000003</v>
      </c>
      <c r="F136">
        <v>1.4</v>
      </c>
      <c r="G136">
        <v>16.25</v>
      </c>
      <c r="H136">
        <v>43.92</v>
      </c>
      <c r="I136">
        <v>16.16</v>
      </c>
      <c r="J136">
        <v>16</v>
      </c>
      <c r="K136">
        <v>0.40400000000000003</v>
      </c>
      <c r="L136" s="16">
        <f t="shared" si="7"/>
        <v>0.99694006489900766</v>
      </c>
      <c r="M136">
        <f t="shared" si="6"/>
        <v>914.05887251503793</v>
      </c>
    </row>
    <row r="137" spans="1:13" x14ac:dyDescent="0.25">
      <c r="A137" t="s">
        <v>120</v>
      </c>
      <c r="B137">
        <v>6060.12</v>
      </c>
      <c r="C137">
        <v>384.24</v>
      </c>
      <c r="D137">
        <v>113.54</v>
      </c>
      <c r="E137">
        <v>100.61</v>
      </c>
      <c r="F137">
        <v>1.1299999999999999</v>
      </c>
      <c r="G137">
        <v>34.19</v>
      </c>
      <c r="H137">
        <v>87.84</v>
      </c>
      <c r="I137">
        <v>17.97</v>
      </c>
      <c r="J137">
        <v>12.94</v>
      </c>
      <c r="K137">
        <v>0.40400000000000003</v>
      </c>
      <c r="L137" s="16">
        <f t="shared" si="7"/>
        <v>0.51580546680673278</v>
      </c>
      <c r="M137">
        <f t="shared" si="6"/>
        <v>571.525416199441</v>
      </c>
    </row>
    <row r="138" spans="1:13" x14ac:dyDescent="0.25">
      <c r="A138" t="s">
        <v>121</v>
      </c>
      <c r="B138">
        <v>2140.67</v>
      </c>
      <c r="C138">
        <v>202.84</v>
      </c>
      <c r="D138">
        <v>73.13</v>
      </c>
      <c r="E138">
        <v>56.16</v>
      </c>
      <c r="F138">
        <v>1.3</v>
      </c>
      <c r="G138">
        <v>21.44</v>
      </c>
      <c r="H138">
        <v>52.21</v>
      </c>
      <c r="I138">
        <v>13.55</v>
      </c>
      <c r="J138">
        <v>12.5</v>
      </c>
      <c r="K138">
        <v>0.40400000000000003</v>
      </c>
      <c r="L138" s="16">
        <f t="shared" si="7"/>
        <v>0.65381124083761544</v>
      </c>
      <c r="M138">
        <f t="shared" si="6"/>
        <v>691.3523289522326</v>
      </c>
    </row>
    <row r="139" spans="1:13" x14ac:dyDescent="0.25">
      <c r="A139" t="s">
        <v>121</v>
      </c>
      <c r="B139">
        <v>7375.11</v>
      </c>
      <c r="C139">
        <v>627.09</v>
      </c>
      <c r="D139">
        <v>141.41999999999999</v>
      </c>
      <c r="E139">
        <v>134.94999999999999</v>
      </c>
      <c r="F139">
        <v>1.05</v>
      </c>
      <c r="G139">
        <v>43.75</v>
      </c>
      <c r="H139">
        <v>96.9</v>
      </c>
      <c r="I139">
        <v>14.32</v>
      </c>
      <c r="J139">
        <v>7.85</v>
      </c>
      <c r="K139">
        <v>0.40400000000000003</v>
      </c>
      <c r="L139" s="16">
        <f t="shared" si="7"/>
        <v>0.23567776755169592</v>
      </c>
      <c r="M139">
        <f t="shared" si="6"/>
        <v>440.60187535131024</v>
      </c>
    </row>
    <row r="140" spans="1:13" x14ac:dyDescent="0.25">
      <c r="A140" t="s">
        <v>122</v>
      </c>
      <c r="B140">
        <v>42006.05</v>
      </c>
      <c r="C140">
        <v>2565.7399999999998</v>
      </c>
      <c r="D140">
        <v>439.88</v>
      </c>
      <c r="E140">
        <v>343.74</v>
      </c>
      <c r="F140">
        <v>1.28</v>
      </c>
      <c r="G140">
        <v>123.34</v>
      </c>
      <c r="H140">
        <v>231.27</v>
      </c>
      <c r="I140">
        <v>21.77</v>
      </c>
      <c r="J140">
        <v>19.100000000000001</v>
      </c>
      <c r="K140">
        <v>0.40400000000000003</v>
      </c>
      <c r="L140" s="16">
        <f t="shared" si="7"/>
        <v>8.0185606638432827E-2</v>
      </c>
      <c r="M140">
        <f t="shared" si="6"/>
        <v>307.14415249842858</v>
      </c>
    </row>
    <row r="141" spans="1:13" x14ac:dyDescent="0.25">
      <c r="A141" t="s">
        <v>123</v>
      </c>
      <c r="B141">
        <v>43500.17</v>
      </c>
      <c r="C141">
        <v>3188.97</v>
      </c>
      <c r="D141">
        <v>348.29</v>
      </c>
      <c r="E141">
        <v>336.45</v>
      </c>
      <c r="F141">
        <v>1.04</v>
      </c>
      <c r="G141">
        <v>115.33</v>
      </c>
      <c r="H141">
        <v>235.34</v>
      </c>
      <c r="I141">
        <v>15.34</v>
      </c>
      <c r="J141">
        <v>9.34</v>
      </c>
      <c r="K141">
        <v>0.53800000000000003</v>
      </c>
      <c r="L141" s="16">
        <f t="shared" si="7"/>
        <v>5.375265879889779E-2</v>
      </c>
      <c r="M141">
        <f t="shared" si="6"/>
        <v>228.90466154392419</v>
      </c>
    </row>
    <row r="142" spans="1:13" x14ac:dyDescent="0.25">
      <c r="A142" t="s">
        <v>123</v>
      </c>
      <c r="B142">
        <v>13051.73</v>
      </c>
      <c r="C142">
        <v>870.99</v>
      </c>
      <c r="D142">
        <v>196.48</v>
      </c>
      <c r="E142">
        <v>170.65</v>
      </c>
      <c r="F142">
        <v>1.1499999999999999</v>
      </c>
      <c r="G142">
        <v>61.53</v>
      </c>
      <c r="H142">
        <v>128.91</v>
      </c>
      <c r="I142">
        <v>16.52</v>
      </c>
      <c r="J142">
        <v>13.47</v>
      </c>
      <c r="K142">
        <v>0.53800000000000003</v>
      </c>
      <c r="L142" s="16">
        <f t="shared" si="7"/>
        <v>0.21619796779442346</v>
      </c>
      <c r="M142">
        <f t="shared" si="6"/>
        <v>393.12412508715539</v>
      </c>
    </row>
    <row r="143" spans="1:13" x14ac:dyDescent="0.25">
      <c r="A143" t="s">
        <v>123</v>
      </c>
      <c r="B143">
        <v>46868.01</v>
      </c>
      <c r="C143">
        <v>2237.23</v>
      </c>
      <c r="D143">
        <v>412.89</v>
      </c>
      <c r="E143">
        <v>341.29</v>
      </c>
      <c r="F143">
        <v>1.21</v>
      </c>
      <c r="G143">
        <v>122.25</v>
      </c>
      <c r="H143">
        <v>244.28</v>
      </c>
      <c r="I143">
        <v>20.010000000000002</v>
      </c>
      <c r="J143">
        <v>16.68</v>
      </c>
      <c r="K143">
        <v>0.53800000000000003</v>
      </c>
      <c r="L143" s="16">
        <f t="shared" si="7"/>
        <v>0.11766982545732688</v>
      </c>
      <c r="M143">
        <f t="shared" si="6"/>
        <v>274.81364373354319</v>
      </c>
    </row>
    <row r="144" spans="1:13" x14ac:dyDescent="0.25">
      <c r="L144" s="16"/>
    </row>
    <row r="145" spans="12:12" x14ac:dyDescent="0.25">
      <c r="L145" s="16"/>
    </row>
    <row r="146" spans="12:12" x14ac:dyDescent="0.25">
      <c r="L146" s="16"/>
    </row>
    <row r="147" spans="12:12" x14ac:dyDescent="0.25">
      <c r="L147" s="16"/>
    </row>
    <row r="148" spans="12:12" x14ac:dyDescent="0.25">
      <c r="L148" s="16"/>
    </row>
    <row r="149" spans="12:12" x14ac:dyDescent="0.25">
      <c r="L149" s="16"/>
    </row>
    <row r="150" spans="12:12" x14ac:dyDescent="0.25">
      <c r="L150" s="16"/>
    </row>
    <row r="151" spans="12:12" x14ac:dyDescent="0.25">
      <c r="L151" s="16"/>
    </row>
    <row r="152" spans="12:12" x14ac:dyDescent="0.25">
      <c r="L152" s="16"/>
    </row>
    <row r="153" spans="12:12" x14ac:dyDescent="0.25">
      <c r="L153" s="16"/>
    </row>
    <row r="154" spans="12:12" x14ac:dyDescent="0.25">
      <c r="L154" s="16"/>
    </row>
    <row r="155" spans="12:12" x14ac:dyDescent="0.25">
      <c r="L155" s="16"/>
    </row>
    <row r="156" spans="12:12" x14ac:dyDescent="0.25">
      <c r="L156" s="16"/>
    </row>
    <row r="157" spans="12:12" x14ac:dyDescent="0.25">
      <c r="L157" s="16"/>
    </row>
    <row r="158" spans="12:12" x14ac:dyDescent="0.25">
      <c r="L158" s="16"/>
    </row>
    <row r="159" spans="12:12" x14ac:dyDescent="0.25">
      <c r="L159" s="16"/>
    </row>
    <row r="160" spans="12:12" x14ac:dyDescent="0.25">
      <c r="L160" s="16"/>
    </row>
    <row r="161" spans="12:12" x14ac:dyDescent="0.25">
      <c r="L161" s="16"/>
    </row>
    <row r="162" spans="12:12" x14ac:dyDescent="0.25">
      <c r="L162" s="16"/>
    </row>
    <row r="163" spans="12:12" x14ac:dyDescent="0.25">
      <c r="L163" s="16"/>
    </row>
    <row r="164" spans="12:12" x14ac:dyDescent="0.25">
      <c r="L164" s="16"/>
    </row>
    <row r="165" spans="12:12" x14ac:dyDescent="0.25">
      <c r="L165" s="16"/>
    </row>
    <row r="166" spans="12:12" x14ac:dyDescent="0.25">
      <c r="L166" s="16"/>
    </row>
    <row r="167" spans="12:12" x14ac:dyDescent="0.25">
      <c r="L167" s="16"/>
    </row>
    <row r="168" spans="12:12" x14ac:dyDescent="0.25">
      <c r="L168" s="16"/>
    </row>
    <row r="169" spans="12:12" x14ac:dyDescent="0.25">
      <c r="L169" s="16"/>
    </row>
    <row r="170" spans="12:12" x14ac:dyDescent="0.25">
      <c r="L170" s="16"/>
    </row>
    <row r="171" spans="12:12" x14ac:dyDescent="0.25">
      <c r="L171" s="16"/>
    </row>
    <row r="172" spans="12:12" x14ac:dyDescent="0.25">
      <c r="L172" s="16"/>
    </row>
    <row r="173" spans="12:12" x14ac:dyDescent="0.25">
      <c r="L173" s="16"/>
    </row>
    <row r="174" spans="12:12" x14ac:dyDescent="0.25">
      <c r="L174" s="16"/>
    </row>
    <row r="175" spans="12:12" x14ac:dyDescent="0.25">
      <c r="L175" s="16"/>
    </row>
    <row r="176" spans="12:12" x14ac:dyDescent="0.25">
      <c r="L176" s="16"/>
    </row>
    <row r="177" spans="12:12" x14ac:dyDescent="0.25">
      <c r="L177" s="16"/>
    </row>
    <row r="178" spans="12:12" x14ac:dyDescent="0.25">
      <c r="L178" s="16"/>
    </row>
    <row r="179" spans="12:12" x14ac:dyDescent="0.25">
      <c r="L179" s="16"/>
    </row>
    <row r="180" spans="12:12" x14ac:dyDescent="0.25">
      <c r="L180" s="16"/>
    </row>
    <row r="181" spans="12:12" x14ac:dyDescent="0.25">
      <c r="L181" s="16"/>
    </row>
    <row r="182" spans="12:12" x14ac:dyDescent="0.25">
      <c r="L182" s="16"/>
    </row>
    <row r="183" spans="12:12" x14ac:dyDescent="0.25">
      <c r="L183" s="16"/>
    </row>
    <row r="184" spans="12:12" x14ac:dyDescent="0.25">
      <c r="L184" s="16"/>
    </row>
    <row r="185" spans="12:12" x14ac:dyDescent="0.25">
      <c r="L185" s="16"/>
    </row>
    <row r="186" spans="12:12" x14ac:dyDescent="0.25">
      <c r="L186" s="16"/>
    </row>
    <row r="187" spans="12:12" x14ac:dyDescent="0.25">
      <c r="L187" s="16"/>
    </row>
    <row r="188" spans="12:12" x14ac:dyDescent="0.25">
      <c r="L188" s="16"/>
    </row>
    <row r="189" spans="12:12" x14ac:dyDescent="0.25">
      <c r="L189" s="16"/>
    </row>
    <row r="190" spans="12:12" x14ac:dyDescent="0.25">
      <c r="L190" s="16"/>
    </row>
    <row r="191" spans="12:12" x14ac:dyDescent="0.25">
      <c r="L191" s="16"/>
    </row>
    <row r="192" spans="12:12" x14ac:dyDescent="0.25">
      <c r="L192" s="16"/>
    </row>
    <row r="193" spans="12:12" x14ac:dyDescent="0.25">
      <c r="L193" s="16"/>
    </row>
    <row r="194" spans="12:12" x14ac:dyDescent="0.25">
      <c r="L194" s="16"/>
    </row>
    <row r="195" spans="12:12" x14ac:dyDescent="0.25">
      <c r="L195" s="16"/>
    </row>
    <row r="196" spans="12:12" x14ac:dyDescent="0.25">
      <c r="L196" s="16"/>
    </row>
    <row r="197" spans="12:12" x14ac:dyDescent="0.25">
      <c r="L197" s="16"/>
    </row>
  </sheetData>
  <sortState ref="A2:L197">
    <sortCondition ref="A115"/>
  </sortState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7"/>
  <sheetViews>
    <sheetView workbookViewId="0">
      <selection activeCell="M2" sqref="M2"/>
    </sheetView>
  </sheetViews>
  <sheetFormatPr defaultRowHeight="15" x14ac:dyDescent="0.25"/>
  <cols>
    <col min="1" max="1" width="18.42578125" bestFit="1" customWidth="1"/>
    <col min="2" max="2" width="12.28515625" customWidth="1"/>
    <col min="3" max="3" width="14.7109375" customWidth="1"/>
    <col min="4" max="4" width="12.140625" customWidth="1"/>
    <col min="5" max="5" width="11.42578125" customWidth="1"/>
    <col min="6" max="7" width="12.140625" customWidth="1"/>
    <col min="8" max="8" width="12.42578125" customWidth="1"/>
    <col min="9" max="9" width="13.42578125" customWidth="1"/>
    <col min="10" max="10" width="12.85546875" customWidth="1"/>
    <col min="11" max="11" width="11.7109375" customWidth="1"/>
    <col min="12" max="12" width="13.570312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124</v>
      </c>
      <c r="B2">
        <v>7193.2</v>
      </c>
      <c r="C2">
        <v>720.05</v>
      </c>
      <c r="D2">
        <v>205.96</v>
      </c>
      <c r="E2">
        <v>88.04</v>
      </c>
      <c r="F2">
        <v>2.34</v>
      </c>
      <c r="G2">
        <v>51.78</v>
      </c>
      <c r="H2">
        <v>95.7</v>
      </c>
      <c r="I2">
        <v>11.17</v>
      </c>
      <c r="J2">
        <v>13.93</v>
      </c>
      <c r="K2">
        <v>0.40400000000000003</v>
      </c>
      <c r="L2" s="16">
        <f>4*PI()*B2/(C2^2)</f>
        <v>0.17434387328023254</v>
      </c>
      <c r="M2">
        <f t="shared" ref="M2:M33" si="0">ka*rho*(I2/H2)^(3-(2*Dalpha))</f>
        <v>364.80764997491167</v>
      </c>
    </row>
    <row r="3" spans="1:13" x14ac:dyDescent="0.25">
      <c r="A3" t="s">
        <v>125</v>
      </c>
      <c r="B3">
        <v>663.98</v>
      </c>
      <c r="C3">
        <v>109.9</v>
      </c>
      <c r="D3">
        <v>47.94</v>
      </c>
      <c r="E3">
        <v>23.7</v>
      </c>
      <c r="F3">
        <v>2.02</v>
      </c>
      <c r="G3">
        <v>14.69</v>
      </c>
      <c r="H3">
        <v>29.08</v>
      </c>
      <c r="I3">
        <v>29.08</v>
      </c>
      <c r="J3">
        <v>9.5</v>
      </c>
      <c r="K3">
        <v>0.53900000000000003</v>
      </c>
      <c r="L3" s="16">
        <f t="shared" ref="L3:L66" si="1">4*PI()*B3/(C3^2)</f>
        <v>0.69082727705327296</v>
      </c>
      <c r="M3">
        <f t="shared" si="0"/>
        <v>2033.9999999999998</v>
      </c>
    </row>
    <row r="4" spans="1:13" x14ac:dyDescent="0.25">
      <c r="A4" t="s">
        <v>125</v>
      </c>
      <c r="B4">
        <v>4521.07</v>
      </c>
      <c r="C4">
        <v>436.35</v>
      </c>
      <c r="D4">
        <v>113.67</v>
      </c>
      <c r="E4">
        <v>82.96</v>
      </c>
      <c r="F4">
        <v>1.37</v>
      </c>
      <c r="G4">
        <v>34.67</v>
      </c>
      <c r="H4">
        <v>75.87</v>
      </c>
      <c r="I4">
        <v>10.54</v>
      </c>
      <c r="J4">
        <v>10.11</v>
      </c>
      <c r="K4">
        <v>0.53900000000000003</v>
      </c>
      <c r="L4" s="16">
        <f t="shared" si="1"/>
        <v>0.2983878496613952</v>
      </c>
      <c r="M4">
        <f t="shared" si="0"/>
        <v>419.34104202009888</v>
      </c>
    </row>
    <row r="5" spans="1:13" x14ac:dyDescent="0.25">
      <c r="A5" t="s">
        <v>126</v>
      </c>
      <c r="B5">
        <v>9647.33</v>
      </c>
      <c r="C5">
        <v>870.74</v>
      </c>
      <c r="D5">
        <v>182.31</v>
      </c>
      <c r="E5">
        <v>173.42</v>
      </c>
      <c r="F5">
        <v>1.05</v>
      </c>
      <c r="G5">
        <v>61.16</v>
      </c>
      <c r="H5">
        <v>110.83</v>
      </c>
      <c r="I5">
        <v>15.31</v>
      </c>
      <c r="J5">
        <v>9.94</v>
      </c>
      <c r="K5">
        <v>0.40400000000000003</v>
      </c>
      <c r="L5" s="16">
        <f t="shared" si="1"/>
        <v>0.15989688654825085</v>
      </c>
      <c r="M5">
        <f t="shared" si="0"/>
        <v>417.45073933554642</v>
      </c>
    </row>
    <row r="6" spans="1:13" x14ac:dyDescent="0.25">
      <c r="A6" t="s">
        <v>127</v>
      </c>
      <c r="B6">
        <v>146928.79</v>
      </c>
      <c r="C6">
        <v>7526.9</v>
      </c>
      <c r="D6">
        <v>916.73</v>
      </c>
      <c r="E6">
        <v>774.82</v>
      </c>
      <c r="F6">
        <v>1.18</v>
      </c>
      <c r="G6">
        <v>267.94</v>
      </c>
      <c r="H6">
        <v>432.52</v>
      </c>
      <c r="I6">
        <v>22.62</v>
      </c>
      <c r="J6">
        <v>18.59</v>
      </c>
      <c r="K6">
        <v>0.67300000000000004</v>
      </c>
      <c r="L6" s="16">
        <f t="shared" si="1"/>
        <v>3.2590008500856943E-2</v>
      </c>
      <c r="M6">
        <f t="shared" si="0"/>
        <v>191.92876713761811</v>
      </c>
    </row>
    <row r="7" spans="1:13" x14ac:dyDescent="0.25">
      <c r="A7" t="s">
        <v>127</v>
      </c>
      <c r="B7">
        <v>2944.94</v>
      </c>
      <c r="C7">
        <v>258.95</v>
      </c>
      <c r="D7">
        <v>76</v>
      </c>
      <c r="E7">
        <v>70.62</v>
      </c>
      <c r="F7">
        <v>1.08</v>
      </c>
      <c r="G7">
        <v>24.33</v>
      </c>
      <c r="H7">
        <v>61.23</v>
      </c>
      <c r="I7">
        <v>13.9</v>
      </c>
      <c r="J7">
        <v>10.41</v>
      </c>
      <c r="K7">
        <v>0.67300000000000004</v>
      </c>
      <c r="L7" s="16">
        <f t="shared" si="1"/>
        <v>0.55189248986758166</v>
      </c>
      <c r="M7">
        <f t="shared" si="0"/>
        <v>621.14269386935723</v>
      </c>
    </row>
    <row r="8" spans="1:13" x14ac:dyDescent="0.25">
      <c r="A8" t="s">
        <v>128</v>
      </c>
      <c r="B8">
        <v>2032.73</v>
      </c>
      <c r="C8">
        <v>172.12</v>
      </c>
      <c r="D8">
        <v>64.38</v>
      </c>
      <c r="E8">
        <v>52.25</v>
      </c>
      <c r="F8">
        <v>1.23</v>
      </c>
      <c r="G8">
        <v>21.01</v>
      </c>
      <c r="H8">
        <v>50.87</v>
      </c>
      <c r="I8">
        <v>26.7</v>
      </c>
      <c r="J8">
        <v>25.66</v>
      </c>
      <c r="K8">
        <v>0.26900000000000002</v>
      </c>
      <c r="L8" s="16">
        <f t="shared" si="1"/>
        <v>0.86223745810020769</v>
      </c>
      <c r="M8">
        <f t="shared" si="0"/>
        <v>1214.4805601684266</v>
      </c>
    </row>
    <row r="9" spans="1:13" x14ac:dyDescent="0.25">
      <c r="A9" t="s">
        <v>129</v>
      </c>
      <c r="B9">
        <v>9280.81</v>
      </c>
      <c r="C9">
        <v>658.92</v>
      </c>
      <c r="D9">
        <v>182.88</v>
      </c>
      <c r="E9">
        <v>114.98</v>
      </c>
      <c r="F9">
        <v>1.59</v>
      </c>
      <c r="G9">
        <v>54.14</v>
      </c>
      <c r="H9">
        <v>108.7</v>
      </c>
      <c r="I9">
        <v>15.21</v>
      </c>
      <c r="J9">
        <v>16.18</v>
      </c>
      <c r="K9">
        <v>0.67200000000000004</v>
      </c>
      <c r="L9" s="16">
        <f t="shared" si="1"/>
        <v>0.26861506516468669</v>
      </c>
      <c r="M9">
        <f t="shared" si="0"/>
        <v>421.76514316244248</v>
      </c>
    </row>
    <row r="10" spans="1:13" x14ac:dyDescent="0.25">
      <c r="A10" t="s">
        <v>129</v>
      </c>
      <c r="B10">
        <v>18549.419999999998</v>
      </c>
      <c r="C10">
        <v>841.81</v>
      </c>
      <c r="D10">
        <v>242.73</v>
      </c>
      <c r="E10">
        <v>149.27000000000001</v>
      </c>
      <c r="F10">
        <v>1.63</v>
      </c>
      <c r="G10">
        <v>69.08</v>
      </c>
      <c r="H10">
        <v>153.68</v>
      </c>
      <c r="I10">
        <v>34.33</v>
      </c>
      <c r="J10">
        <v>36.06</v>
      </c>
      <c r="K10">
        <v>0.67200000000000004</v>
      </c>
      <c r="L10" s="16">
        <f t="shared" si="1"/>
        <v>0.32893647779327889</v>
      </c>
      <c r="M10">
        <f t="shared" si="0"/>
        <v>613.19147708100388</v>
      </c>
    </row>
    <row r="11" spans="1:13" x14ac:dyDescent="0.25">
      <c r="A11" t="s">
        <v>130</v>
      </c>
      <c r="B11">
        <v>756.76</v>
      </c>
      <c r="C11">
        <v>88.11</v>
      </c>
      <c r="D11">
        <v>34.35</v>
      </c>
      <c r="E11">
        <v>33.54</v>
      </c>
      <c r="F11">
        <v>1.02</v>
      </c>
      <c r="G11">
        <v>11.25</v>
      </c>
      <c r="H11">
        <v>31.04</v>
      </c>
      <c r="I11">
        <v>15.82</v>
      </c>
      <c r="J11">
        <v>14.27</v>
      </c>
      <c r="K11">
        <v>0.40400000000000003</v>
      </c>
      <c r="L11" s="16">
        <f t="shared" si="1"/>
        <v>1.2249479354625352</v>
      </c>
      <c r="M11">
        <f t="shared" si="0"/>
        <v>1186.2569280808032</v>
      </c>
    </row>
    <row r="12" spans="1:13" x14ac:dyDescent="0.25">
      <c r="A12" t="s">
        <v>130</v>
      </c>
      <c r="B12">
        <v>3537.14</v>
      </c>
      <c r="C12">
        <v>233.6</v>
      </c>
      <c r="D12">
        <v>83.66</v>
      </c>
      <c r="E12">
        <v>71.94</v>
      </c>
      <c r="F12">
        <v>1.1599999999999999</v>
      </c>
      <c r="G12">
        <v>26.28</v>
      </c>
      <c r="H12">
        <v>67.11</v>
      </c>
      <c r="I12">
        <v>18.05</v>
      </c>
      <c r="J12">
        <v>14.46</v>
      </c>
      <c r="K12">
        <v>0.40400000000000003</v>
      </c>
      <c r="L12" s="16">
        <f t="shared" si="1"/>
        <v>0.81454754048591727</v>
      </c>
      <c r="M12">
        <f t="shared" si="0"/>
        <v>711.38208260726446</v>
      </c>
    </row>
    <row r="13" spans="1:13" x14ac:dyDescent="0.25">
      <c r="A13" t="s">
        <v>131</v>
      </c>
      <c r="B13">
        <v>5796.11</v>
      </c>
      <c r="C13">
        <v>426.9</v>
      </c>
      <c r="D13">
        <v>144.59</v>
      </c>
      <c r="E13">
        <v>100.16</v>
      </c>
      <c r="F13">
        <v>1.44</v>
      </c>
      <c r="G13">
        <v>43.01</v>
      </c>
      <c r="H13">
        <v>85.91</v>
      </c>
      <c r="I13">
        <v>20.22</v>
      </c>
      <c r="J13">
        <v>20.29</v>
      </c>
      <c r="K13">
        <v>0.40400000000000003</v>
      </c>
      <c r="L13" s="16">
        <f t="shared" si="1"/>
        <v>0.39966321113587105</v>
      </c>
      <c r="M13">
        <f t="shared" si="0"/>
        <v>639.3532753378397</v>
      </c>
    </row>
    <row r="14" spans="1:13" x14ac:dyDescent="0.25">
      <c r="A14" t="s">
        <v>132</v>
      </c>
      <c r="B14">
        <v>7814.35</v>
      </c>
      <c r="C14">
        <v>520.67999999999995</v>
      </c>
      <c r="D14">
        <v>148.41999999999999</v>
      </c>
      <c r="E14">
        <v>107.28</v>
      </c>
      <c r="F14">
        <v>1.38</v>
      </c>
      <c r="G14">
        <v>46.8</v>
      </c>
      <c r="H14">
        <v>99.75</v>
      </c>
      <c r="I14">
        <v>20.73</v>
      </c>
      <c r="J14">
        <v>20.36</v>
      </c>
      <c r="K14">
        <v>0.40300000000000002</v>
      </c>
      <c r="L14" s="16">
        <f t="shared" si="1"/>
        <v>0.36221041242808344</v>
      </c>
      <c r="M14">
        <f t="shared" si="0"/>
        <v>578.76207733646095</v>
      </c>
    </row>
    <row r="15" spans="1:13" x14ac:dyDescent="0.25">
      <c r="A15" t="s">
        <v>133</v>
      </c>
      <c r="B15">
        <v>37242.9</v>
      </c>
      <c r="C15">
        <v>1718.23</v>
      </c>
      <c r="D15">
        <v>323.31</v>
      </c>
      <c r="E15">
        <v>283.5</v>
      </c>
      <c r="F15">
        <v>1.1399999999999999</v>
      </c>
      <c r="G15">
        <v>95.98</v>
      </c>
      <c r="H15">
        <v>217.76</v>
      </c>
      <c r="I15">
        <v>23.38</v>
      </c>
      <c r="J15">
        <v>17.329999999999998</v>
      </c>
      <c r="K15">
        <v>0.53800000000000003</v>
      </c>
      <c r="L15" s="16">
        <f t="shared" si="1"/>
        <v>0.15852244421880449</v>
      </c>
      <c r="M15">
        <f t="shared" si="0"/>
        <v>341.22753414378127</v>
      </c>
    </row>
    <row r="16" spans="1:13" x14ac:dyDescent="0.25">
      <c r="A16" t="s">
        <v>134</v>
      </c>
      <c r="B16">
        <v>10510.03</v>
      </c>
      <c r="C16">
        <v>914.41</v>
      </c>
      <c r="D16">
        <v>269.48</v>
      </c>
      <c r="E16">
        <v>120.49</v>
      </c>
      <c r="F16">
        <v>2.2400000000000002</v>
      </c>
      <c r="G16">
        <v>75.39</v>
      </c>
      <c r="H16">
        <v>115.68</v>
      </c>
      <c r="I16">
        <v>15.99</v>
      </c>
      <c r="J16">
        <v>18.559999999999999</v>
      </c>
      <c r="K16">
        <v>0.53800000000000003</v>
      </c>
      <c r="L16" s="16">
        <f t="shared" si="1"/>
        <v>0.15795445739405187</v>
      </c>
      <c r="M16">
        <f t="shared" si="0"/>
        <v>417.66020337883549</v>
      </c>
    </row>
    <row r="17" spans="1:13" x14ac:dyDescent="0.25">
      <c r="A17" t="s">
        <v>135</v>
      </c>
      <c r="B17">
        <v>287.86</v>
      </c>
      <c r="C17">
        <v>67.08</v>
      </c>
      <c r="D17">
        <v>27.88</v>
      </c>
      <c r="E17">
        <v>18.989999999999998</v>
      </c>
      <c r="F17">
        <v>1.47</v>
      </c>
      <c r="G17">
        <v>8.75</v>
      </c>
      <c r="H17">
        <v>19.14</v>
      </c>
      <c r="I17">
        <v>6.71</v>
      </c>
      <c r="J17">
        <v>6.87</v>
      </c>
      <c r="K17">
        <v>0.40400000000000003</v>
      </c>
      <c r="L17" s="16">
        <f t="shared" si="1"/>
        <v>0.80390564302963663</v>
      </c>
      <c r="M17">
        <f t="shared" si="0"/>
        <v>879.37763875056942</v>
      </c>
    </row>
    <row r="18" spans="1:13" x14ac:dyDescent="0.25">
      <c r="A18" t="s">
        <v>135</v>
      </c>
      <c r="B18">
        <v>329.34</v>
      </c>
      <c r="C18">
        <v>67.48</v>
      </c>
      <c r="D18">
        <v>27.48</v>
      </c>
      <c r="E18">
        <v>22.22</v>
      </c>
      <c r="F18">
        <v>1.24</v>
      </c>
      <c r="G18">
        <v>8.99</v>
      </c>
      <c r="H18">
        <v>20.48</v>
      </c>
      <c r="I18">
        <v>7.66</v>
      </c>
      <c r="J18">
        <v>7.02</v>
      </c>
      <c r="K18">
        <v>0.40400000000000003</v>
      </c>
      <c r="L18" s="16">
        <f t="shared" si="1"/>
        <v>0.90887508308528853</v>
      </c>
      <c r="M18">
        <f t="shared" si="0"/>
        <v>926.12584160410188</v>
      </c>
    </row>
    <row r="19" spans="1:13" x14ac:dyDescent="0.25">
      <c r="A19" t="s">
        <v>136</v>
      </c>
      <c r="B19">
        <v>2561.25</v>
      </c>
      <c r="C19">
        <v>213.07</v>
      </c>
      <c r="D19">
        <v>66.58</v>
      </c>
      <c r="E19">
        <v>66.180000000000007</v>
      </c>
      <c r="F19">
        <v>1.01</v>
      </c>
      <c r="G19">
        <v>21.92</v>
      </c>
      <c r="H19">
        <v>57.11</v>
      </c>
      <c r="I19">
        <v>13.82</v>
      </c>
      <c r="J19">
        <v>7.46</v>
      </c>
      <c r="K19">
        <v>0.40400000000000003</v>
      </c>
      <c r="L19" s="16">
        <f t="shared" si="1"/>
        <v>0.70895263934524066</v>
      </c>
      <c r="M19">
        <f t="shared" si="0"/>
        <v>653.71380270745749</v>
      </c>
    </row>
    <row r="20" spans="1:13" x14ac:dyDescent="0.25">
      <c r="A20" t="s">
        <v>137</v>
      </c>
      <c r="B20">
        <v>7046.13</v>
      </c>
      <c r="C20">
        <v>593.11</v>
      </c>
      <c r="D20">
        <v>147.07</v>
      </c>
      <c r="E20">
        <v>109.9</v>
      </c>
      <c r="F20">
        <v>1.34</v>
      </c>
      <c r="G20">
        <v>43.2</v>
      </c>
      <c r="H20">
        <v>94.72</v>
      </c>
      <c r="I20">
        <v>15</v>
      </c>
      <c r="J20">
        <v>14.22</v>
      </c>
      <c r="K20">
        <v>0.53900000000000003</v>
      </c>
      <c r="L20" s="16">
        <f t="shared" si="1"/>
        <v>0.25170394522561623</v>
      </c>
      <c r="M20">
        <f t="shared" si="0"/>
        <v>465.66179115886746</v>
      </c>
    </row>
    <row r="21" spans="1:13" x14ac:dyDescent="0.25">
      <c r="A21" t="s">
        <v>138</v>
      </c>
      <c r="B21">
        <v>8893.66</v>
      </c>
      <c r="C21">
        <v>526.79</v>
      </c>
      <c r="D21">
        <v>168.2</v>
      </c>
      <c r="E21">
        <v>114.15</v>
      </c>
      <c r="F21">
        <v>1.47</v>
      </c>
      <c r="G21">
        <v>52.14</v>
      </c>
      <c r="H21">
        <v>106.41</v>
      </c>
      <c r="I21">
        <v>27.9</v>
      </c>
      <c r="J21">
        <v>28.31</v>
      </c>
      <c r="K21">
        <v>0.40300000000000002</v>
      </c>
      <c r="L21" s="16">
        <f t="shared" si="1"/>
        <v>0.40273126124753816</v>
      </c>
      <c r="M21">
        <f t="shared" si="0"/>
        <v>697.02500249843592</v>
      </c>
    </row>
    <row r="22" spans="1:13" x14ac:dyDescent="0.25">
      <c r="A22" t="s">
        <v>139</v>
      </c>
      <c r="B22">
        <v>7218.86</v>
      </c>
      <c r="C22">
        <v>431.05</v>
      </c>
      <c r="D22">
        <v>114.09</v>
      </c>
      <c r="E22">
        <v>107.09</v>
      </c>
      <c r="F22">
        <v>1.07</v>
      </c>
      <c r="G22">
        <v>37.090000000000003</v>
      </c>
      <c r="H22">
        <v>95.87</v>
      </c>
      <c r="I22">
        <v>18.97</v>
      </c>
      <c r="J22">
        <v>12.19</v>
      </c>
      <c r="K22">
        <v>0.53800000000000003</v>
      </c>
      <c r="L22" s="16">
        <f t="shared" si="1"/>
        <v>0.48822856413072391</v>
      </c>
      <c r="M22">
        <f t="shared" si="0"/>
        <v>556.49162327963757</v>
      </c>
    </row>
    <row r="23" spans="1:13" x14ac:dyDescent="0.25">
      <c r="A23" t="s">
        <v>139</v>
      </c>
      <c r="B23">
        <v>6068.86</v>
      </c>
      <c r="C23">
        <v>482.18</v>
      </c>
      <c r="D23">
        <v>127.54</v>
      </c>
      <c r="E23">
        <v>89.87</v>
      </c>
      <c r="F23">
        <v>1.42</v>
      </c>
      <c r="G23">
        <v>39.729999999999997</v>
      </c>
      <c r="H23">
        <v>87.9</v>
      </c>
      <c r="I23">
        <v>15.43</v>
      </c>
      <c r="J23">
        <v>15.37</v>
      </c>
      <c r="K23">
        <v>0.53800000000000003</v>
      </c>
      <c r="L23" s="16">
        <f t="shared" si="1"/>
        <v>0.32801869602245243</v>
      </c>
      <c r="M23">
        <f t="shared" si="0"/>
        <v>505.6530013488279</v>
      </c>
    </row>
    <row r="24" spans="1:13" x14ac:dyDescent="0.25">
      <c r="A24" t="s">
        <v>140</v>
      </c>
      <c r="B24">
        <v>40661.97</v>
      </c>
      <c r="C24">
        <v>4154.33</v>
      </c>
      <c r="D24">
        <v>583.96</v>
      </c>
      <c r="E24">
        <v>375.98</v>
      </c>
      <c r="F24">
        <v>1.55</v>
      </c>
      <c r="G24">
        <v>180.86</v>
      </c>
      <c r="H24">
        <v>227.54</v>
      </c>
      <c r="I24">
        <v>10.98</v>
      </c>
      <c r="J24">
        <v>11.35</v>
      </c>
      <c r="K24">
        <v>0.40400000000000003</v>
      </c>
      <c r="L24" s="16">
        <f t="shared" si="1"/>
        <v>2.9607129000997906E-2</v>
      </c>
      <c r="M24">
        <f t="shared" si="0"/>
        <v>179.96440616063651</v>
      </c>
    </row>
    <row r="25" spans="1:13" x14ac:dyDescent="0.25">
      <c r="A25" t="s">
        <v>141</v>
      </c>
      <c r="B25">
        <v>12101.03</v>
      </c>
      <c r="C25">
        <v>635.24</v>
      </c>
      <c r="D25">
        <v>177.69</v>
      </c>
      <c r="E25">
        <v>128.02000000000001</v>
      </c>
      <c r="F25">
        <v>1.39</v>
      </c>
      <c r="G25">
        <v>57.24</v>
      </c>
      <c r="H25">
        <v>124.13</v>
      </c>
      <c r="I25">
        <v>31.49</v>
      </c>
      <c r="J25">
        <v>31.01</v>
      </c>
      <c r="K25">
        <v>0.40400000000000003</v>
      </c>
      <c r="L25" s="16">
        <f t="shared" si="1"/>
        <v>0.37683959422456076</v>
      </c>
      <c r="M25">
        <f t="shared" si="0"/>
        <v>678.87165011421234</v>
      </c>
    </row>
    <row r="26" spans="1:13" x14ac:dyDescent="0.25">
      <c r="A26" t="s">
        <v>142</v>
      </c>
      <c r="B26">
        <v>1187.54</v>
      </c>
      <c r="C26">
        <v>113.41</v>
      </c>
      <c r="D26">
        <v>39.96</v>
      </c>
      <c r="E26">
        <v>37.94</v>
      </c>
      <c r="F26">
        <v>1.05</v>
      </c>
      <c r="G26">
        <v>13.84</v>
      </c>
      <c r="H26">
        <v>38.880000000000003</v>
      </c>
      <c r="I26">
        <v>31.53</v>
      </c>
      <c r="J26">
        <v>25.76</v>
      </c>
      <c r="K26">
        <v>0.40400000000000003</v>
      </c>
      <c r="L26" s="16">
        <f t="shared" si="1"/>
        <v>1.1602602400957367</v>
      </c>
      <c r="M26">
        <f t="shared" si="0"/>
        <v>1720.0818773419471</v>
      </c>
    </row>
    <row r="27" spans="1:13" x14ac:dyDescent="0.25">
      <c r="A27" t="s">
        <v>143</v>
      </c>
      <c r="B27">
        <v>2178.94</v>
      </c>
      <c r="C27">
        <v>278.61</v>
      </c>
      <c r="D27">
        <v>75.099999999999994</v>
      </c>
      <c r="E27">
        <v>55.32</v>
      </c>
      <c r="F27">
        <v>1.36</v>
      </c>
      <c r="G27">
        <v>22.28</v>
      </c>
      <c r="H27">
        <v>52.67</v>
      </c>
      <c r="I27">
        <v>9.0299999999999994</v>
      </c>
      <c r="J27">
        <v>8.64</v>
      </c>
      <c r="K27">
        <v>0.40400000000000003</v>
      </c>
      <c r="L27" s="16">
        <f t="shared" si="1"/>
        <v>0.35274570540254729</v>
      </c>
      <c r="M27">
        <f t="shared" si="0"/>
        <v>496.19284112499213</v>
      </c>
    </row>
    <row r="28" spans="1:13" x14ac:dyDescent="0.25">
      <c r="A28" t="s">
        <v>144</v>
      </c>
      <c r="B28">
        <v>18695.939999999999</v>
      </c>
      <c r="C28">
        <v>1247.73</v>
      </c>
      <c r="D28">
        <v>262.68</v>
      </c>
      <c r="E28">
        <v>202.39</v>
      </c>
      <c r="F28">
        <v>1.3</v>
      </c>
      <c r="G28">
        <v>75.17</v>
      </c>
      <c r="H28">
        <v>154.29</v>
      </c>
      <c r="I28">
        <v>15.43</v>
      </c>
      <c r="J28">
        <v>13.03</v>
      </c>
      <c r="K28">
        <v>0.53800000000000003</v>
      </c>
      <c r="L28" s="16">
        <f t="shared" si="1"/>
        <v>0.1509092758681384</v>
      </c>
      <c r="M28">
        <f t="shared" si="0"/>
        <v>322.38399011416033</v>
      </c>
    </row>
    <row r="29" spans="1:13" x14ac:dyDescent="0.25">
      <c r="A29" t="s">
        <v>145</v>
      </c>
      <c r="B29">
        <v>4390.8999999999996</v>
      </c>
      <c r="C29">
        <v>387.39</v>
      </c>
      <c r="D29">
        <v>131.28</v>
      </c>
      <c r="E29">
        <v>68.27</v>
      </c>
      <c r="F29">
        <v>1.92</v>
      </c>
      <c r="G29">
        <v>34.56</v>
      </c>
      <c r="H29">
        <v>74.77</v>
      </c>
      <c r="I29">
        <v>14</v>
      </c>
      <c r="J29">
        <v>17.8</v>
      </c>
      <c r="K29">
        <v>0.40400000000000003</v>
      </c>
      <c r="L29" s="16">
        <f t="shared" si="1"/>
        <v>0.36767711471034775</v>
      </c>
      <c r="M29">
        <f t="shared" si="0"/>
        <v>532.44097815304326</v>
      </c>
    </row>
    <row r="30" spans="1:13" x14ac:dyDescent="0.25">
      <c r="A30" t="s">
        <v>146</v>
      </c>
      <c r="B30">
        <v>20019.939999999999</v>
      </c>
      <c r="C30">
        <v>1191.6500000000001</v>
      </c>
      <c r="D30">
        <v>325.39</v>
      </c>
      <c r="E30">
        <v>206.33</v>
      </c>
      <c r="F30">
        <v>1.58</v>
      </c>
      <c r="G30">
        <v>91.56</v>
      </c>
      <c r="H30">
        <v>159.66</v>
      </c>
      <c r="I30">
        <v>21.47</v>
      </c>
      <c r="J30">
        <v>22.37</v>
      </c>
      <c r="K30">
        <v>0.53900000000000003</v>
      </c>
      <c r="L30" s="16">
        <f t="shared" si="1"/>
        <v>0.17716388729830529</v>
      </c>
      <c r="M30">
        <f t="shared" si="0"/>
        <v>408.56361185287233</v>
      </c>
    </row>
    <row r="31" spans="1:13" x14ac:dyDescent="0.25">
      <c r="A31" t="s">
        <v>147</v>
      </c>
      <c r="B31">
        <v>929.93</v>
      </c>
      <c r="C31">
        <v>121.07</v>
      </c>
      <c r="D31">
        <v>46.41</v>
      </c>
      <c r="E31">
        <v>28.25</v>
      </c>
      <c r="F31">
        <v>1.64</v>
      </c>
      <c r="G31">
        <v>13.62</v>
      </c>
      <c r="H31">
        <v>34.409999999999997</v>
      </c>
      <c r="I31">
        <v>8.75</v>
      </c>
      <c r="J31">
        <v>10.119999999999999</v>
      </c>
      <c r="K31">
        <v>0.40400000000000003</v>
      </c>
      <c r="L31" s="16">
        <f t="shared" si="1"/>
        <v>0.79723625004287102</v>
      </c>
      <c r="M31">
        <f t="shared" si="0"/>
        <v>680.15775305851298</v>
      </c>
    </row>
    <row r="32" spans="1:13" x14ac:dyDescent="0.25">
      <c r="A32" t="s">
        <v>148</v>
      </c>
      <c r="B32">
        <v>22203.1</v>
      </c>
      <c r="C32">
        <v>1282.51</v>
      </c>
      <c r="D32">
        <v>236.9</v>
      </c>
      <c r="E32">
        <v>221.83</v>
      </c>
      <c r="F32">
        <v>1.07</v>
      </c>
      <c r="G32">
        <v>77.23</v>
      </c>
      <c r="H32">
        <v>168.14</v>
      </c>
      <c r="I32">
        <v>20.14</v>
      </c>
      <c r="J32">
        <v>12.4</v>
      </c>
      <c r="K32">
        <v>0.53800000000000003</v>
      </c>
      <c r="L32" s="16">
        <f t="shared" si="1"/>
        <v>0.16962972530549483</v>
      </c>
      <c r="M32">
        <f t="shared" si="0"/>
        <v>372.44460445009963</v>
      </c>
    </row>
    <row r="33" spans="1:13" x14ac:dyDescent="0.25">
      <c r="A33" t="s">
        <v>149</v>
      </c>
      <c r="B33">
        <v>12760.26</v>
      </c>
      <c r="C33">
        <v>987.43</v>
      </c>
      <c r="D33">
        <v>193.69</v>
      </c>
      <c r="E33">
        <v>158.18</v>
      </c>
      <c r="F33">
        <v>1.22</v>
      </c>
      <c r="G33">
        <v>60.22</v>
      </c>
      <c r="H33">
        <v>127.46</v>
      </c>
      <c r="I33">
        <v>16.62</v>
      </c>
      <c r="J33">
        <v>14.5</v>
      </c>
      <c r="K33">
        <v>0.40400000000000003</v>
      </c>
      <c r="L33" s="16">
        <f t="shared" si="1"/>
        <v>0.16445866177828034</v>
      </c>
      <c r="M33">
        <f t="shared" si="0"/>
        <v>398.6177494404206</v>
      </c>
    </row>
    <row r="34" spans="1:13" x14ac:dyDescent="0.25">
      <c r="A34" t="s">
        <v>150</v>
      </c>
      <c r="B34">
        <v>1544.79</v>
      </c>
      <c r="C34">
        <v>229.85</v>
      </c>
      <c r="D34">
        <v>63.02</v>
      </c>
      <c r="E34">
        <v>60.59</v>
      </c>
      <c r="F34">
        <v>1.04</v>
      </c>
      <c r="G34">
        <v>23.02</v>
      </c>
      <c r="H34">
        <v>44.35</v>
      </c>
      <c r="I34">
        <v>8.43</v>
      </c>
      <c r="K34">
        <v>0.40400000000000003</v>
      </c>
      <c r="L34" s="16">
        <f t="shared" si="1"/>
        <v>0.36744326993398446</v>
      </c>
      <c r="M34">
        <f t="shared" ref="M34:M65" si="2">ka*rho*(I34/H34)^(3-(2*Dalpha))</f>
        <v>538.88749889131725</v>
      </c>
    </row>
    <row r="35" spans="1:13" x14ac:dyDescent="0.25">
      <c r="A35" t="s">
        <v>151</v>
      </c>
      <c r="B35">
        <v>18157.72</v>
      </c>
      <c r="C35">
        <v>996</v>
      </c>
      <c r="D35">
        <v>235.11</v>
      </c>
      <c r="E35">
        <v>223.25</v>
      </c>
      <c r="F35">
        <v>1.05</v>
      </c>
      <c r="G35">
        <v>81.97</v>
      </c>
      <c r="H35">
        <v>152.05000000000001</v>
      </c>
      <c r="I35">
        <v>27.49</v>
      </c>
      <c r="J35">
        <v>18.87</v>
      </c>
      <c r="K35">
        <v>0.53900000000000003</v>
      </c>
      <c r="L35" s="16">
        <f t="shared" si="1"/>
        <v>0.23001306332938365</v>
      </c>
      <c r="M35">
        <f t="shared" si="2"/>
        <v>517.72793747327023</v>
      </c>
    </row>
    <row r="36" spans="1:13" x14ac:dyDescent="0.25">
      <c r="A36" t="s">
        <v>152</v>
      </c>
      <c r="B36">
        <v>1121.53</v>
      </c>
      <c r="C36">
        <v>117.55</v>
      </c>
      <c r="D36">
        <v>45.65</v>
      </c>
      <c r="E36">
        <v>44.84</v>
      </c>
      <c r="F36">
        <v>1.02</v>
      </c>
      <c r="G36">
        <v>15.64</v>
      </c>
      <c r="H36">
        <v>37.79</v>
      </c>
      <c r="I36">
        <v>16.84</v>
      </c>
      <c r="J36">
        <v>11.26</v>
      </c>
      <c r="K36">
        <v>0.40400000000000003</v>
      </c>
      <c r="L36" s="16">
        <f t="shared" si="1"/>
        <v>1.0199420383027318</v>
      </c>
      <c r="M36">
        <f t="shared" si="2"/>
        <v>1065.4255435778632</v>
      </c>
    </row>
    <row r="37" spans="1:13" x14ac:dyDescent="0.25">
      <c r="A37" t="s">
        <v>153</v>
      </c>
      <c r="B37">
        <v>56929.53</v>
      </c>
      <c r="C37">
        <v>1346.04</v>
      </c>
      <c r="D37">
        <v>351.05</v>
      </c>
      <c r="E37">
        <v>303.13</v>
      </c>
      <c r="F37">
        <v>1.1599999999999999</v>
      </c>
      <c r="G37">
        <v>103.63</v>
      </c>
      <c r="H37">
        <v>269.23</v>
      </c>
      <c r="I37">
        <v>37.57</v>
      </c>
      <c r="J37">
        <v>27.96</v>
      </c>
      <c r="K37">
        <v>0.53800000000000003</v>
      </c>
      <c r="L37" s="16">
        <f t="shared" si="1"/>
        <v>0.39484944376569792</v>
      </c>
      <c r="M37">
        <f t="shared" si="2"/>
        <v>420.8478798995634</v>
      </c>
    </row>
    <row r="38" spans="1:13" x14ac:dyDescent="0.25">
      <c r="A38" t="s">
        <v>154</v>
      </c>
      <c r="B38">
        <v>5771.18</v>
      </c>
      <c r="C38">
        <v>628.54</v>
      </c>
      <c r="D38">
        <v>144.71</v>
      </c>
      <c r="E38">
        <v>136.62</v>
      </c>
      <c r="F38">
        <v>1.06</v>
      </c>
      <c r="G38">
        <v>52.7</v>
      </c>
      <c r="H38">
        <v>85.72</v>
      </c>
      <c r="I38">
        <v>12.54</v>
      </c>
      <c r="J38">
        <v>7.81</v>
      </c>
      <c r="K38">
        <v>0.40400000000000003</v>
      </c>
      <c r="L38" s="16">
        <f t="shared" si="1"/>
        <v>0.18357293076734132</v>
      </c>
      <c r="M38">
        <f t="shared" si="2"/>
        <v>437.04207341033202</v>
      </c>
    </row>
    <row r="39" spans="1:13" x14ac:dyDescent="0.25">
      <c r="A39" t="s">
        <v>155</v>
      </c>
      <c r="B39">
        <v>18782.78</v>
      </c>
      <c r="C39">
        <v>1173.33</v>
      </c>
      <c r="D39">
        <v>366.44</v>
      </c>
      <c r="E39">
        <v>204.25</v>
      </c>
      <c r="F39">
        <v>1.79</v>
      </c>
      <c r="G39">
        <v>96.3</v>
      </c>
      <c r="H39">
        <v>154.63999999999999</v>
      </c>
      <c r="I39">
        <v>20.28</v>
      </c>
      <c r="J39">
        <v>22.46</v>
      </c>
      <c r="K39">
        <v>0.40400000000000003</v>
      </c>
      <c r="L39" s="16">
        <f t="shared" si="1"/>
        <v>0.17144680088369998</v>
      </c>
      <c r="M39">
        <f t="shared" si="2"/>
        <v>400.44957428068597</v>
      </c>
    </row>
    <row r="40" spans="1:13" x14ac:dyDescent="0.25">
      <c r="A40" t="s">
        <v>156</v>
      </c>
      <c r="B40">
        <v>1279.46</v>
      </c>
      <c r="C40">
        <v>155.52000000000001</v>
      </c>
      <c r="D40">
        <v>64.63</v>
      </c>
      <c r="E40">
        <v>34.74</v>
      </c>
      <c r="F40">
        <v>1.86</v>
      </c>
      <c r="G40">
        <v>17.79</v>
      </c>
      <c r="H40">
        <v>40.36</v>
      </c>
      <c r="I40">
        <v>12.65</v>
      </c>
      <c r="J40">
        <v>14.22</v>
      </c>
      <c r="K40">
        <v>0.40400000000000003</v>
      </c>
      <c r="L40" s="16">
        <f t="shared" si="1"/>
        <v>0.66475877961291885</v>
      </c>
      <c r="M40">
        <f t="shared" si="2"/>
        <v>804.01183752389159</v>
      </c>
    </row>
    <row r="41" spans="1:13" x14ac:dyDescent="0.25">
      <c r="A41" t="s">
        <v>157</v>
      </c>
      <c r="B41">
        <v>1981.48</v>
      </c>
      <c r="C41">
        <v>193.47</v>
      </c>
      <c r="D41">
        <v>67.45</v>
      </c>
      <c r="E41">
        <v>53.72</v>
      </c>
      <c r="F41">
        <v>1.26</v>
      </c>
      <c r="G41">
        <v>19.14</v>
      </c>
      <c r="H41">
        <v>50.23</v>
      </c>
      <c r="I41">
        <v>14.32</v>
      </c>
      <c r="J41">
        <v>13.29</v>
      </c>
      <c r="K41">
        <v>0.40400000000000003</v>
      </c>
      <c r="L41" s="16">
        <f t="shared" si="1"/>
        <v>0.66523071596512295</v>
      </c>
      <c r="M41">
        <f t="shared" si="2"/>
        <v>745.306348296642</v>
      </c>
    </row>
    <row r="42" spans="1:13" x14ac:dyDescent="0.25">
      <c r="A42" t="s">
        <v>158</v>
      </c>
      <c r="B42">
        <v>4107.12</v>
      </c>
      <c r="C42">
        <v>261.23</v>
      </c>
      <c r="D42">
        <v>94.88</v>
      </c>
      <c r="E42">
        <v>89.23</v>
      </c>
      <c r="F42">
        <v>1.06</v>
      </c>
      <c r="G42">
        <v>30.68</v>
      </c>
      <c r="H42">
        <v>72.31</v>
      </c>
      <c r="I42">
        <v>28.31</v>
      </c>
      <c r="J42">
        <v>22.22</v>
      </c>
      <c r="K42">
        <v>0.40400000000000003</v>
      </c>
      <c r="L42" s="16">
        <f t="shared" si="1"/>
        <v>0.75631228572250964</v>
      </c>
      <c r="M42">
        <f t="shared" si="2"/>
        <v>960.60347826909958</v>
      </c>
    </row>
    <row r="43" spans="1:13" x14ac:dyDescent="0.25">
      <c r="A43" t="s">
        <v>159</v>
      </c>
      <c r="B43">
        <v>9282.8799999999992</v>
      </c>
      <c r="C43">
        <v>1047.04</v>
      </c>
      <c r="D43">
        <v>189.86</v>
      </c>
      <c r="E43">
        <v>112.3</v>
      </c>
      <c r="F43">
        <v>1.69</v>
      </c>
      <c r="G43">
        <v>50.66</v>
      </c>
      <c r="H43">
        <v>108.72</v>
      </c>
      <c r="I43">
        <v>9.83</v>
      </c>
      <c r="J43">
        <v>11.25</v>
      </c>
      <c r="K43">
        <v>0.40400000000000003</v>
      </c>
      <c r="L43" s="16">
        <f t="shared" si="1"/>
        <v>0.10640598436349512</v>
      </c>
      <c r="M43">
        <f t="shared" si="2"/>
        <v>297.40359083980599</v>
      </c>
    </row>
    <row r="44" spans="1:13" x14ac:dyDescent="0.25">
      <c r="A44" t="s">
        <v>160</v>
      </c>
      <c r="B44">
        <v>7159.91</v>
      </c>
      <c r="C44">
        <v>496.89</v>
      </c>
      <c r="D44">
        <v>121.87</v>
      </c>
      <c r="E44">
        <v>116.48</v>
      </c>
      <c r="F44">
        <v>1.05</v>
      </c>
      <c r="G44">
        <v>41.03</v>
      </c>
      <c r="H44">
        <v>95.48</v>
      </c>
      <c r="I44">
        <v>18.62</v>
      </c>
      <c r="J44">
        <v>10.65</v>
      </c>
      <c r="K44">
        <v>0.67300000000000004</v>
      </c>
      <c r="L44" s="16">
        <f t="shared" si="1"/>
        <v>0.36441556143102061</v>
      </c>
      <c r="M44">
        <f t="shared" si="2"/>
        <v>550.05328365741923</v>
      </c>
    </row>
    <row r="45" spans="1:13" x14ac:dyDescent="0.25">
      <c r="A45" t="s">
        <v>160</v>
      </c>
      <c r="B45">
        <v>7984.97</v>
      </c>
      <c r="C45">
        <v>591.83000000000004</v>
      </c>
      <c r="D45">
        <v>177.08</v>
      </c>
      <c r="E45">
        <v>109.07</v>
      </c>
      <c r="F45">
        <v>1.62</v>
      </c>
      <c r="G45">
        <v>46.35</v>
      </c>
      <c r="H45">
        <v>100.83</v>
      </c>
      <c r="I45">
        <v>10.91</v>
      </c>
      <c r="J45">
        <v>12.19</v>
      </c>
      <c r="K45">
        <v>0.67300000000000004</v>
      </c>
      <c r="L45" s="16">
        <f t="shared" si="1"/>
        <v>0.28647663127084977</v>
      </c>
      <c r="M45">
        <f t="shared" si="2"/>
        <v>343.35148914435274</v>
      </c>
    </row>
    <row r="46" spans="1:13" x14ac:dyDescent="0.25">
      <c r="A46" t="s">
        <v>161</v>
      </c>
      <c r="B46">
        <v>6930.3</v>
      </c>
      <c r="C46">
        <v>611.57000000000005</v>
      </c>
      <c r="D46">
        <v>154.19999999999999</v>
      </c>
      <c r="E46">
        <v>104.15</v>
      </c>
      <c r="F46">
        <v>1.48</v>
      </c>
      <c r="G46">
        <v>39.58</v>
      </c>
      <c r="H46">
        <v>93.94</v>
      </c>
      <c r="I46">
        <v>8.85</v>
      </c>
      <c r="J46">
        <v>9.1999999999999993</v>
      </c>
      <c r="K46">
        <v>0.40400000000000003</v>
      </c>
      <c r="L46" s="16">
        <f t="shared" si="1"/>
        <v>0.23284641307702778</v>
      </c>
      <c r="M46">
        <f t="shared" si="2"/>
        <v>307.34426981764369</v>
      </c>
    </row>
    <row r="47" spans="1:13" x14ac:dyDescent="0.25">
      <c r="A47" t="s">
        <v>162</v>
      </c>
      <c r="B47">
        <v>15347.67</v>
      </c>
      <c r="C47">
        <v>914.53</v>
      </c>
      <c r="D47">
        <v>211.54</v>
      </c>
      <c r="E47">
        <v>143.72</v>
      </c>
      <c r="F47">
        <v>1.47</v>
      </c>
      <c r="G47">
        <v>61.5</v>
      </c>
      <c r="H47">
        <v>139.79</v>
      </c>
      <c r="I47">
        <v>26.3</v>
      </c>
      <c r="J47">
        <v>26.63</v>
      </c>
      <c r="K47">
        <v>0.53800000000000003</v>
      </c>
      <c r="L47" s="16">
        <f t="shared" si="1"/>
        <v>0.23059846048977176</v>
      </c>
      <c r="M47">
        <f t="shared" si="2"/>
        <v>534.48394402362135</v>
      </c>
    </row>
    <row r="48" spans="1:13" x14ac:dyDescent="0.25">
      <c r="A48" t="s">
        <v>163</v>
      </c>
      <c r="B48">
        <v>963.38</v>
      </c>
      <c r="C48">
        <v>118.82</v>
      </c>
      <c r="D48">
        <v>46.88</v>
      </c>
      <c r="E48">
        <v>39.200000000000003</v>
      </c>
      <c r="F48">
        <v>1.2</v>
      </c>
      <c r="G48">
        <v>14.35</v>
      </c>
      <c r="H48">
        <v>35.020000000000003</v>
      </c>
      <c r="I48">
        <v>13.76</v>
      </c>
      <c r="J48">
        <v>12.4</v>
      </c>
      <c r="K48">
        <v>0.40400000000000003</v>
      </c>
      <c r="L48" s="16">
        <f t="shared" si="1"/>
        <v>0.85748867698256759</v>
      </c>
      <c r="M48">
        <f t="shared" si="2"/>
        <v>963.36925543930568</v>
      </c>
    </row>
    <row r="49" spans="1:13" x14ac:dyDescent="0.25">
      <c r="A49" t="s">
        <v>164</v>
      </c>
      <c r="B49">
        <v>22585.38</v>
      </c>
      <c r="C49">
        <v>1592.31</v>
      </c>
      <c r="D49">
        <v>346.16</v>
      </c>
      <c r="E49">
        <v>226.51</v>
      </c>
      <c r="F49">
        <v>1.53</v>
      </c>
      <c r="G49">
        <v>94.42</v>
      </c>
      <c r="H49">
        <v>169.58</v>
      </c>
      <c r="I49">
        <v>18.07</v>
      </c>
      <c r="J49">
        <v>18.63</v>
      </c>
      <c r="K49">
        <v>0.67200000000000004</v>
      </c>
      <c r="L49" s="16">
        <f t="shared" si="1"/>
        <v>0.11193915414307613</v>
      </c>
      <c r="M49">
        <f t="shared" si="2"/>
        <v>339.17026122237536</v>
      </c>
    </row>
    <row r="50" spans="1:13" x14ac:dyDescent="0.25">
      <c r="A50" t="s">
        <v>164</v>
      </c>
      <c r="B50">
        <v>43961.8</v>
      </c>
      <c r="C50">
        <v>2154.23</v>
      </c>
      <c r="D50">
        <v>449.67</v>
      </c>
      <c r="E50">
        <v>289.69</v>
      </c>
      <c r="F50">
        <v>1.55</v>
      </c>
      <c r="G50">
        <v>123.61</v>
      </c>
      <c r="H50">
        <v>236.59</v>
      </c>
      <c r="I50">
        <v>25.55</v>
      </c>
      <c r="J50">
        <v>26.58</v>
      </c>
      <c r="K50">
        <v>0.67200000000000004</v>
      </c>
      <c r="L50" s="16">
        <f t="shared" si="1"/>
        <v>0.11904226757340249</v>
      </c>
      <c r="M50">
        <f t="shared" si="2"/>
        <v>342.82032693730793</v>
      </c>
    </row>
    <row r="51" spans="1:13" x14ac:dyDescent="0.25">
      <c r="A51" t="s">
        <v>165</v>
      </c>
      <c r="B51">
        <v>1627.61</v>
      </c>
      <c r="C51">
        <v>191.82</v>
      </c>
      <c r="D51">
        <v>66.63</v>
      </c>
      <c r="E51">
        <v>47.65</v>
      </c>
      <c r="F51">
        <v>1.4</v>
      </c>
      <c r="G51">
        <v>19.96</v>
      </c>
      <c r="H51">
        <v>45.52</v>
      </c>
      <c r="I51">
        <v>11.36</v>
      </c>
      <c r="J51">
        <v>11.23</v>
      </c>
      <c r="K51">
        <v>0.40400000000000003</v>
      </c>
      <c r="L51" s="16">
        <f t="shared" si="1"/>
        <v>0.55586898137681495</v>
      </c>
      <c r="M51">
        <f t="shared" si="2"/>
        <v>670.02623972611298</v>
      </c>
    </row>
    <row r="52" spans="1:13" x14ac:dyDescent="0.25">
      <c r="A52" t="s">
        <v>166</v>
      </c>
      <c r="B52">
        <v>29527.88</v>
      </c>
      <c r="C52">
        <v>1703.22</v>
      </c>
      <c r="D52">
        <v>393.21</v>
      </c>
      <c r="E52">
        <v>268.19</v>
      </c>
      <c r="F52">
        <v>1.47</v>
      </c>
      <c r="G52">
        <v>114.92</v>
      </c>
      <c r="H52">
        <v>193.9</v>
      </c>
      <c r="I52">
        <v>23.04</v>
      </c>
      <c r="J52">
        <v>23.1</v>
      </c>
      <c r="K52">
        <v>0.67200000000000004</v>
      </c>
      <c r="L52" s="16">
        <f t="shared" si="1"/>
        <v>0.12790886197411308</v>
      </c>
      <c r="M52">
        <f t="shared" si="2"/>
        <v>370.06216145949651</v>
      </c>
    </row>
    <row r="53" spans="1:13" x14ac:dyDescent="0.25">
      <c r="A53" t="s">
        <v>166</v>
      </c>
      <c r="B53">
        <v>10090.049999999999</v>
      </c>
      <c r="C53">
        <v>576.03</v>
      </c>
      <c r="D53">
        <v>148.54</v>
      </c>
      <c r="E53">
        <v>123.67</v>
      </c>
      <c r="F53">
        <v>1.2</v>
      </c>
      <c r="G53">
        <v>46.73</v>
      </c>
      <c r="H53">
        <v>113.34</v>
      </c>
      <c r="I53">
        <v>17.899999999999999</v>
      </c>
      <c r="J53">
        <v>15.32</v>
      </c>
      <c r="K53">
        <v>0.67200000000000004</v>
      </c>
      <c r="L53" s="16">
        <f t="shared" si="1"/>
        <v>0.38213162195168321</v>
      </c>
      <c r="M53">
        <f t="shared" si="2"/>
        <v>464.65092571816677</v>
      </c>
    </row>
    <row r="54" spans="1:13" x14ac:dyDescent="0.25">
      <c r="A54" t="s">
        <v>167</v>
      </c>
      <c r="B54">
        <v>12995.1</v>
      </c>
      <c r="C54">
        <v>1181.23</v>
      </c>
      <c r="D54">
        <v>194.65</v>
      </c>
      <c r="E54">
        <v>170.42</v>
      </c>
      <c r="F54">
        <v>1.1399999999999999</v>
      </c>
      <c r="G54">
        <v>57.02</v>
      </c>
      <c r="H54">
        <v>128.63</v>
      </c>
      <c r="I54">
        <v>13.49</v>
      </c>
      <c r="J54">
        <v>9.91</v>
      </c>
      <c r="K54">
        <v>0.40400000000000003</v>
      </c>
      <c r="L54" s="16">
        <f t="shared" si="1"/>
        <v>0.11703629184034675</v>
      </c>
      <c r="M54">
        <f t="shared" si="2"/>
        <v>334.87805810819083</v>
      </c>
    </row>
    <row r="55" spans="1:13" x14ac:dyDescent="0.25">
      <c r="A55" t="s">
        <v>168</v>
      </c>
      <c r="B55">
        <v>1518.38</v>
      </c>
      <c r="C55">
        <v>197.17</v>
      </c>
      <c r="D55">
        <v>61.01</v>
      </c>
      <c r="E55">
        <v>45.66</v>
      </c>
      <c r="F55">
        <v>1.34</v>
      </c>
      <c r="G55">
        <v>18.84</v>
      </c>
      <c r="H55">
        <v>43.97</v>
      </c>
      <c r="I55">
        <v>8.41</v>
      </c>
      <c r="J55">
        <v>7.26</v>
      </c>
      <c r="K55">
        <v>0.40400000000000003</v>
      </c>
      <c r="L55" s="16">
        <f t="shared" si="1"/>
        <v>0.490804646704119</v>
      </c>
      <c r="M55">
        <f t="shared" si="2"/>
        <v>541.57994364744127</v>
      </c>
    </row>
    <row r="56" spans="1:13" x14ac:dyDescent="0.25">
      <c r="A56" t="s">
        <v>169</v>
      </c>
      <c r="B56">
        <v>91319.74</v>
      </c>
      <c r="C56">
        <v>3097.35</v>
      </c>
      <c r="D56">
        <v>697.87</v>
      </c>
      <c r="E56">
        <v>363.48</v>
      </c>
      <c r="F56">
        <v>1.92</v>
      </c>
      <c r="G56">
        <v>198.17</v>
      </c>
      <c r="H56">
        <v>340.99</v>
      </c>
      <c r="I56">
        <v>42.68</v>
      </c>
      <c r="J56">
        <v>47.03</v>
      </c>
      <c r="K56">
        <v>0.53800000000000003</v>
      </c>
      <c r="L56" s="16">
        <f t="shared" si="1"/>
        <v>0.11961729129349052</v>
      </c>
      <c r="M56">
        <f t="shared" si="2"/>
        <v>385.77773852067463</v>
      </c>
    </row>
    <row r="57" spans="1:13" x14ac:dyDescent="0.25">
      <c r="A57" t="s">
        <v>170</v>
      </c>
      <c r="B57">
        <v>51850.36</v>
      </c>
      <c r="C57">
        <v>3599.03</v>
      </c>
      <c r="D57">
        <v>428.69</v>
      </c>
      <c r="E57">
        <v>312.02999999999997</v>
      </c>
      <c r="F57">
        <v>1.37</v>
      </c>
      <c r="G57">
        <v>123.94</v>
      </c>
      <c r="H57">
        <v>256.94</v>
      </c>
      <c r="I57">
        <v>15</v>
      </c>
      <c r="J57">
        <v>14.26</v>
      </c>
      <c r="K57">
        <v>0.40400000000000003</v>
      </c>
      <c r="L57" s="16">
        <f t="shared" si="1"/>
        <v>5.0302631674213789E-2</v>
      </c>
      <c r="M57">
        <f t="shared" si="2"/>
        <v>209.58421967604792</v>
      </c>
    </row>
    <row r="58" spans="1:13" x14ac:dyDescent="0.25">
      <c r="A58" t="s">
        <v>171</v>
      </c>
      <c r="B58">
        <v>15762.96</v>
      </c>
      <c r="C58">
        <v>1600</v>
      </c>
      <c r="D58">
        <v>260.61</v>
      </c>
      <c r="E58">
        <v>167.27</v>
      </c>
      <c r="F58">
        <v>1.56</v>
      </c>
      <c r="G58">
        <v>74</v>
      </c>
      <c r="H58">
        <v>141.66999999999999</v>
      </c>
      <c r="I58">
        <v>11.47</v>
      </c>
      <c r="J58">
        <v>12.18</v>
      </c>
      <c r="K58">
        <v>0.40400000000000003</v>
      </c>
      <c r="L58" s="16">
        <f t="shared" si="1"/>
        <v>7.7376248960671495E-2</v>
      </c>
      <c r="M58">
        <f t="shared" si="2"/>
        <v>272.25719626031776</v>
      </c>
    </row>
    <row r="59" spans="1:13" x14ac:dyDescent="0.25">
      <c r="A59" t="s">
        <v>172</v>
      </c>
      <c r="B59">
        <v>11277.39</v>
      </c>
      <c r="C59">
        <v>726.42</v>
      </c>
      <c r="D59">
        <v>235.01</v>
      </c>
      <c r="E59">
        <v>146.16999999999999</v>
      </c>
      <c r="F59">
        <v>1.61</v>
      </c>
      <c r="G59">
        <v>65.97</v>
      </c>
      <c r="H59">
        <v>119.83</v>
      </c>
      <c r="I59">
        <v>18.59</v>
      </c>
      <c r="J59">
        <v>19.91</v>
      </c>
      <c r="K59">
        <v>0.40400000000000003</v>
      </c>
      <c r="L59" s="16">
        <f t="shared" si="1"/>
        <v>0.26856095840759142</v>
      </c>
      <c r="M59">
        <f t="shared" si="2"/>
        <v>458.05962472944759</v>
      </c>
    </row>
    <row r="60" spans="1:13" x14ac:dyDescent="0.25">
      <c r="A60" t="s">
        <v>173</v>
      </c>
      <c r="B60">
        <v>4505.5600000000004</v>
      </c>
      <c r="C60">
        <v>410</v>
      </c>
      <c r="D60">
        <v>97.39</v>
      </c>
      <c r="E60">
        <v>90.39</v>
      </c>
      <c r="F60">
        <v>1.08</v>
      </c>
      <c r="G60">
        <v>30.34</v>
      </c>
      <c r="H60">
        <v>75.739999999999995</v>
      </c>
      <c r="I60">
        <v>11.8</v>
      </c>
      <c r="K60">
        <v>0.53800000000000003</v>
      </c>
      <c r="L60" s="16">
        <f t="shared" si="1"/>
        <v>0.33681461502220178</v>
      </c>
      <c r="M60">
        <f t="shared" si="2"/>
        <v>459.61724351918406</v>
      </c>
    </row>
    <row r="61" spans="1:13" x14ac:dyDescent="0.25">
      <c r="A61" t="s">
        <v>174</v>
      </c>
      <c r="B61">
        <v>37169.620000000003</v>
      </c>
      <c r="C61">
        <v>2097.3000000000002</v>
      </c>
      <c r="D61">
        <v>404.36</v>
      </c>
      <c r="E61">
        <v>347.08</v>
      </c>
      <c r="F61">
        <v>1.17</v>
      </c>
      <c r="G61">
        <v>120.06</v>
      </c>
      <c r="H61">
        <v>217.54</v>
      </c>
      <c r="I61">
        <v>24.21</v>
      </c>
      <c r="J61">
        <v>20.23</v>
      </c>
      <c r="K61">
        <v>0.67400000000000004</v>
      </c>
      <c r="L61" s="16">
        <f t="shared" si="1"/>
        <v>0.10618834972510434</v>
      </c>
      <c r="M61">
        <f t="shared" si="2"/>
        <v>351.16844198011427</v>
      </c>
    </row>
    <row r="62" spans="1:13" x14ac:dyDescent="0.25">
      <c r="A62" t="s">
        <v>174</v>
      </c>
      <c r="B62">
        <v>1110.96</v>
      </c>
      <c r="C62">
        <v>117.94</v>
      </c>
      <c r="D62">
        <v>45.83</v>
      </c>
      <c r="E62">
        <v>39.76</v>
      </c>
      <c r="F62">
        <v>1.1499999999999999</v>
      </c>
      <c r="G62">
        <v>14.7</v>
      </c>
      <c r="H62">
        <v>37.61</v>
      </c>
      <c r="I62">
        <v>10.31</v>
      </c>
      <c r="J62">
        <v>7.79</v>
      </c>
      <c r="K62">
        <v>0.67400000000000004</v>
      </c>
      <c r="L62" s="16">
        <f t="shared" si="1"/>
        <v>1.0036586678608281</v>
      </c>
      <c r="M62">
        <f t="shared" si="2"/>
        <v>722.2960071286933</v>
      </c>
    </row>
    <row r="63" spans="1:13" x14ac:dyDescent="0.25">
      <c r="A63" t="s">
        <v>175</v>
      </c>
      <c r="B63">
        <v>477.1</v>
      </c>
      <c r="C63">
        <v>80.150000000000006</v>
      </c>
      <c r="D63">
        <v>31.2</v>
      </c>
      <c r="E63">
        <v>20.440000000000001</v>
      </c>
      <c r="F63">
        <v>1.53</v>
      </c>
      <c r="G63">
        <v>9.7799999999999994</v>
      </c>
      <c r="H63">
        <v>24.65</v>
      </c>
      <c r="I63">
        <v>12.6</v>
      </c>
      <c r="J63">
        <v>12.87</v>
      </c>
      <c r="K63">
        <v>0.53800000000000003</v>
      </c>
      <c r="L63" s="16">
        <f t="shared" si="1"/>
        <v>0.93328057616715387</v>
      </c>
      <c r="M63">
        <f t="shared" si="2"/>
        <v>1189.0328295668537</v>
      </c>
    </row>
    <row r="64" spans="1:13" x14ac:dyDescent="0.25">
      <c r="A64" t="s">
        <v>175</v>
      </c>
      <c r="B64">
        <v>4569.3100000000004</v>
      </c>
      <c r="C64">
        <v>395.89</v>
      </c>
      <c r="D64">
        <v>133.4</v>
      </c>
      <c r="E64">
        <v>104.35</v>
      </c>
      <c r="F64">
        <v>1.28</v>
      </c>
      <c r="G64">
        <v>42.47</v>
      </c>
      <c r="H64">
        <v>76.27</v>
      </c>
      <c r="I64">
        <v>12.94</v>
      </c>
      <c r="J64">
        <v>10.8</v>
      </c>
      <c r="K64">
        <v>0.53800000000000003</v>
      </c>
      <c r="L64" s="16">
        <f t="shared" si="1"/>
        <v>0.36636284569191768</v>
      </c>
      <c r="M64">
        <f t="shared" si="2"/>
        <v>492.056952509349</v>
      </c>
    </row>
    <row r="65" spans="1:13" x14ac:dyDescent="0.25">
      <c r="A65" t="s">
        <v>175</v>
      </c>
      <c r="B65">
        <v>568.52</v>
      </c>
      <c r="C65">
        <v>81.22</v>
      </c>
      <c r="D65">
        <v>33.35</v>
      </c>
      <c r="E65">
        <v>22.05</v>
      </c>
      <c r="F65">
        <v>1.51</v>
      </c>
      <c r="G65">
        <v>10.23</v>
      </c>
      <c r="H65">
        <v>26.9</v>
      </c>
      <c r="I65">
        <v>15.74</v>
      </c>
      <c r="J65">
        <v>16.14</v>
      </c>
      <c r="K65">
        <v>0.53800000000000003</v>
      </c>
      <c r="L65" s="16">
        <f t="shared" si="1"/>
        <v>1.083002953675283</v>
      </c>
      <c r="M65">
        <f t="shared" si="2"/>
        <v>1324.8078932914502</v>
      </c>
    </row>
    <row r="66" spans="1:13" x14ac:dyDescent="0.25">
      <c r="A66" t="s">
        <v>175</v>
      </c>
      <c r="B66">
        <v>3294.84</v>
      </c>
      <c r="C66">
        <v>265.18</v>
      </c>
      <c r="D66">
        <v>102.2</v>
      </c>
      <c r="E66">
        <v>51.1</v>
      </c>
      <c r="F66">
        <v>2</v>
      </c>
      <c r="G66">
        <v>29.12</v>
      </c>
      <c r="H66">
        <v>64.77</v>
      </c>
      <c r="I66">
        <v>19.329999999999998</v>
      </c>
      <c r="J66">
        <v>22.52</v>
      </c>
      <c r="K66">
        <v>0.53800000000000003</v>
      </c>
      <c r="L66" s="16">
        <f t="shared" si="1"/>
        <v>0.58879303129847038</v>
      </c>
      <c r="M66">
        <f t="shared" ref="M66:M97" si="3">ka*rho*(I66/H66)^(3-(2*Dalpha))</f>
        <v>773.10292101110952</v>
      </c>
    </row>
    <row r="67" spans="1:13" x14ac:dyDescent="0.25">
      <c r="A67" t="s">
        <v>176</v>
      </c>
      <c r="B67">
        <v>7924.34</v>
      </c>
      <c r="C67">
        <v>583.52</v>
      </c>
      <c r="D67">
        <v>151.94</v>
      </c>
      <c r="E67">
        <v>141.69999999999999</v>
      </c>
      <c r="F67">
        <v>1.07</v>
      </c>
      <c r="G67">
        <v>47.47</v>
      </c>
      <c r="H67">
        <v>100.45</v>
      </c>
      <c r="I67">
        <v>13.23</v>
      </c>
      <c r="J67">
        <v>6.12</v>
      </c>
      <c r="K67">
        <v>0.53900000000000003</v>
      </c>
      <c r="L67" s="16">
        <f t="shared" ref="L67:L130" si="4">4*PI()*B67/(C67^2)</f>
        <v>0.29245663122159182</v>
      </c>
      <c r="M67">
        <f t="shared" si="3"/>
        <v>401.8267743208865</v>
      </c>
    </row>
    <row r="68" spans="1:13" x14ac:dyDescent="0.25">
      <c r="A68" t="s">
        <v>176</v>
      </c>
      <c r="B68">
        <v>18007.349999999999</v>
      </c>
      <c r="C68">
        <v>983.3</v>
      </c>
      <c r="D68">
        <v>310.35000000000002</v>
      </c>
      <c r="E68">
        <v>206.36</v>
      </c>
      <c r="F68">
        <v>1.5</v>
      </c>
      <c r="G68">
        <v>90.31</v>
      </c>
      <c r="H68">
        <v>151.41999999999999</v>
      </c>
      <c r="I68">
        <v>24.99</v>
      </c>
      <c r="J68">
        <v>25.48</v>
      </c>
      <c r="K68">
        <v>0.53900000000000003</v>
      </c>
      <c r="L68" s="16">
        <f t="shared" si="4"/>
        <v>0.23403865388195688</v>
      </c>
      <c r="M68">
        <f t="shared" si="3"/>
        <v>481.30166050557727</v>
      </c>
    </row>
    <row r="69" spans="1:13" x14ac:dyDescent="0.25">
      <c r="A69" t="s">
        <v>177</v>
      </c>
      <c r="B69">
        <v>6037.83</v>
      </c>
      <c r="C69">
        <v>548.86</v>
      </c>
      <c r="D69">
        <v>134.79</v>
      </c>
      <c r="E69">
        <v>116.46</v>
      </c>
      <c r="F69">
        <v>1.1599999999999999</v>
      </c>
      <c r="G69">
        <v>40.340000000000003</v>
      </c>
      <c r="H69">
        <v>87.68</v>
      </c>
      <c r="I69">
        <v>14.74</v>
      </c>
      <c r="J69">
        <v>11.66</v>
      </c>
      <c r="K69">
        <v>0.53900000000000003</v>
      </c>
      <c r="L69" s="16">
        <f t="shared" si="4"/>
        <v>0.2518648618169928</v>
      </c>
      <c r="M69">
        <f t="shared" si="3"/>
        <v>488.45943467809434</v>
      </c>
    </row>
    <row r="70" spans="1:13" x14ac:dyDescent="0.25">
      <c r="A70" t="s">
        <v>177</v>
      </c>
      <c r="B70">
        <v>1329.6</v>
      </c>
      <c r="C70">
        <v>148.81</v>
      </c>
      <c r="D70">
        <v>49.06</v>
      </c>
      <c r="E70">
        <v>45.29</v>
      </c>
      <c r="F70">
        <v>1.08</v>
      </c>
      <c r="G70">
        <v>16.100000000000001</v>
      </c>
      <c r="H70">
        <v>41.14</v>
      </c>
      <c r="I70">
        <v>9.2899999999999991</v>
      </c>
      <c r="J70">
        <v>8.07</v>
      </c>
      <c r="K70">
        <v>0.53900000000000003</v>
      </c>
      <c r="L70" s="16">
        <f t="shared" si="4"/>
        <v>0.75451284393323659</v>
      </c>
      <c r="M70">
        <f t="shared" si="3"/>
        <v>618.51763965921339</v>
      </c>
    </row>
    <row r="71" spans="1:13" x14ac:dyDescent="0.25">
      <c r="A71" t="s">
        <v>178</v>
      </c>
      <c r="B71">
        <v>5122.62</v>
      </c>
      <c r="C71">
        <v>458.58</v>
      </c>
      <c r="D71">
        <v>145.24</v>
      </c>
      <c r="E71">
        <v>101.53</v>
      </c>
      <c r="F71">
        <v>1.43</v>
      </c>
      <c r="G71">
        <v>43.33</v>
      </c>
      <c r="H71">
        <v>80.760000000000005</v>
      </c>
      <c r="I71">
        <v>13.4</v>
      </c>
      <c r="J71">
        <v>13.35</v>
      </c>
      <c r="K71">
        <v>0.67200000000000004</v>
      </c>
      <c r="L71" s="16">
        <f t="shared" si="4"/>
        <v>0.30610595949887132</v>
      </c>
      <c r="M71">
        <f t="shared" si="3"/>
        <v>483.36782555537218</v>
      </c>
    </row>
    <row r="72" spans="1:13" x14ac:dyDescent="0.25">
      <c r="A72" t="s">
        <v>178</v>
      </c>
      <c r="B72">
        <v>2680.67</v>
      </c>
      <c r="C72">
        <v>203.07</v>
      </c>
      <c r="D72">
        <v>75.98</v>
      </c>
      <c r="E72">
        <v>71.95</v>
      </c>
      <c r="F72">
        <v>1.06</v>
      </c>
      <c r="G72">
        <v>24.2</v>
      </c>
      <c r="H72">
        <v>58.42</v>
      </c>
      <c r="I72">
        <v>14.95</v>
      </c>
      <c r="J72">
        <v>10.89</v>
      </c>
      <c r="K72">
        <v>0.67200000000000004</v>
      </c>
      <c r="L72" s="16">
        <f t="shared" si="4"/>
        <v>0.81688642771663955</v>
      </c>
      <c r="M72">
        <f t="shared" si="3"/>
        <v>683.61984360236272</v>
      </c>
    </row>
    <row r="73" spans="1:13" x14ac:dyDescent="0.25">
      <c r="A73" t="s">
        <v>179</v>
      </c>
      <c r="B73">
        <v>1685.16</v>
      </c>
      <c r="C73">
        <v>165.54</v>
      </c>
      <c r="D73">
        <v>55</v>
      </c>
      <c r="E73">
        <v>50.15</v>
      </c>
      <c r="F73">
        <v>1.1000000000000001</v>
      </c>
      <c r="G73">
        <v>17.84</v>
      </c>
      <c r="H73">
        <v>46.32</v>
      </c>
      <c r="I73">
        <v>17.16</v>
      </c>
      <c r="J73">
        <v>4.9000000000000004</v>
      </c>
      <c r="K73">
        <v>0.53900000000000003</v>
      </c>
      <c r="L73" s="16">
        <f t="shared" si="4"/>
        <v>0.77276083696186748</v>
      </c>
      <c r="M73">
        <f t="shared" si="3"/>
        <v>919.0728454818136</v>
      </c>
    </row>
    <row r="74" spans="1:13" x14ac:dyDescent="0.25">
      <c r="A74" t="s">
        <v>179</v>
      </c>
      <c r="B74">
        <v>24170.55</v>
      </c>
      <c r="C74">
        <v>1969.73</v>
      </c>
      <c r="D74">
        <v>249.65</v>
      </c>
      <c r="E74">
        <v>204.9</v>
      </c>
      <c r="F74">
        <v>1.22</v>
      </c>
      <c r="G74">
        <v>77.95</v>
      </c>
      <c r="H74">
        <v>175.43</v>
      </c>
      <c r="I74">
        <v>14.39</v>
      </c>
      <c r="J74">
        <v>12.14</v>
      </c>
      <c r="K74">
        <v>0.53900000000000003</v>
      </c>
      <c r="L74" s="16">
        <f t="shared" si="4"/>
        <v>7.8285800711345555E-2</v>
      </c>
      <c r="M74">
        <f t="shared" si="3"/>
        <v>275.1164082908636</v>
      </c>
    </row>
    <row r="75" spans="1:13" x14ac:dyDescent="0.25">
      <c r="A75" t="s">
        <v>179</v>
      </c>
      <c r="B75">
        <v>17311.86</v>
      </c>
      <c r="C75">
        <v>1380.37</v>
      </c>
      <c r="D75">
        <v>265.29000000000002</v>
      </c>
      <c r="E75">
        <v>174.16</v>
      </c>
      <c r="F75">
        <v>1.52</v>
      </c>
      <c r="G75">
        <v>82.06</v>
      </c>
      <c r="H75">
        <v>148.47</v>
      </c>
      <c r="I75">
        <v>12.3</v>
      </c>
      <c r="J75">
        <v>12.85</v>
      </c>
      <c r="K75">
        <v>0.53900000000000003</v>
      </c>
      <c r="L75" s="16">
        <f t="shared" si="4"/>
        <v>0.11417277878174474</v>
      </c>
      <c r="M75">
        <f t="shared" si="3"/>
        <v>277.30906779834521</v>
      </c>
    </row>
    <row r="76" spans="1:13" x14ac:dyDescent="0.25">
      <c r="A76" t="s">
        <v>180</v>
      </c>
      <c r="B76">
        <v>9118.5</v>
      </c>
      <c r="C76">
        <v>393.21</v>
      </c>
      <c r="D76">
        <v>158.04</v>
      </c>
      <c r="E76">
        <v>117.05</v>
      </c>
      <c r="F76">
        <v>1.35</v>
      </c>
      <c r="G76">
        <v>43.85</v>
      </c>
      <c r="H76">
        <v>107.75</v>
      </c>
      <c r="I76">
        <v>20.23</v>
      </c>
      <c r="J76">
        <v>18.8</v>
      </c>
      <c r="K76">
        <v>0.53900000000000003</v>
      </c>
      <c r="L76" s="16">
        <f t="shared" si="4"/>
        <v>0.74111253377585051</v>
      </c>
      <c r="M76">
        <f t="shared" si="3"/>
        <v>533.59755599152288</v>
      </c>
    </row>
    <row r="77" spans="1:13" x14ac:dyDescent="0.25">
      <c r="A77" t="s">
        <v>181</v>
      </c>
      <c r="B77">
        <v>90105.44</v>
      </c>
      <c r="C77">
        <v>3425.31</v>
      </c>
      <c r="D77">
        <v>700.03</v>
      </c>
      <c r="E77">
        <v>535.79</v>
      </c>
      <c r="F77">
        <v>1.31</v>
      </c>
      <c r="G77">
        <v>228.03</v>
      </c>
      <c r="H77">
        <v>338.71</v>
      </c>
      <c r="I77">
        <v>36.35</v>
      </c>
      <c r="J77">
        <v>32.97</v>
      </c>
      <c r="K77">
        <v>0.53800000000000003</v>
      </c>
      <c r="L77" s="16">
        <f t="shared" si="4"/>
        <v>9.6507510080483874E-2</v>
      </c>
      <c r="M77">
        <f t="shared" si="3"/>
        <v>341.10812616805987</v>
      </c>
    </row>
    <row r="78" spans="1:13" x14ac:dyDescent="0.25">
      <c r="A78" t="s">
        <v>182</v>
      </c>
      <c r="B78">
        <v>9524.25</v>
      </c>
      <c r="C78">
        <v>649.89</v>
      </c>
      <c r="D78">
        <v>191.06</v>
      </c>
      <c r="E78">
        <v>125.13</v>
      </c>
      <c r="F78">
        <v>1.53</v>
      </c>
      <c r="G78">
        <v>56.51</v>
      </c>
      <c r="H78">
        <v>110.12</v>
      </c>
      <c r="I78">
        <v>17</v>
      </c>
      <c r="J78">
        <v>17.649999999999999</v>
      </c>
      <c r="K78">
        <v>0.67300000000000004</v>
      </c>
      <c r="L78" s="16">
        <f t="shared" si="4"/>
        <v>0.28337461411786125</v>
      </c>
      <c r="M78">
        <f t="shared" si="3"/>
        <v>456.2649664943408</v>
      </c>
    </row>
    <row r="79" spans="1:13" x14ac:dyDescent="0.25">
      <c r="A79" t="s">
        <v>182</v>
      </c>
      <c r="B79">
        <v>32390.04</v>
      </c>
      <c r="C79">
        <v>1486.8</v>
      </c>
      <c r="D79">
        <v>395.58</v>
      </c>
      <c r="E79">
        <v>214.61</v>
      </c>
      <c r="F79">
        <v>1.84</v>
      </c>
      <c r="G79">
        <v>114.77</v>
      </c>
      <c r="H79">
        <v>203.08</v>
      </c>
      <c r="I79">
        <v>27.41</v>
      </c>
      <c r="J79">
        <v>31.68</v>
      </c>
      <c r="K79">
        <v>0.67300000000000004</v>
      </c>
      <c r="L79" s="16">
        <f t="shared" si="4"/>
        <v>0.18412647695284742</v>
      </c>
      <c r="M79">
        <f t="shared" si="3"/>
        <v>409.77405105295674</v>
      </c>
    </row>
    <row r="80" spans="1:13" x14ac:dyDescent="0.25">
      <c r="A80" t="s">
        <v>183</v>
      </c>
      <c r="B80">
        <v>9607.64</v>
      </c>
      <c r="C80">
        <v>1179.54</v>
      </c>
      <c r="D80">
        <v>170.06</v>
      </c>
      <c r="E80">
        <v>148.65</v>
      </c>
      <c r="F80">
        <v>1.1399999999999999</v>
      </c>
      <c r="G80">
        <v>52.14</v>
      </c>
      <c r="H80">
        <v>110.6</v>
      </c>
      <c r="I80">
        <v>9.19</v>
      </c>
      <c r="J80">
        <v>6.51</v>
      </c>
      <c r="K80">
        <v>0.40400000000000003</v>
      </c>
      <c r="L80" s="16">
        <f t="shared" si="4"/>
        <v>8.6776322165192848E-2</v>
      </c>
      <c r="M80">
        <f t="shared" si="3"/>
        <v>277.97085065441354</v>
      </c>
    </row>
    <row r="81" spans="1:13" x14ac:dyDescent="0.25">
      <c r="A81" t="s">
        <v>183</v>
      </c>
      <c r="B81">
        <v>3684.68</v>
      </c>
      <c r="C81">
        <v>278.32</v>
      </c>
      <c r="D81">
        <v>85.64</v>
      </c>
      <c r="E81">
        <v>72.31</v>
      </c>
      <c r="F81">
        <v>1.18</v>
      </c>
      <c r="G81">
        <v>26.47</v>
      </c>
      <c r="H81">
        <v>68.489999999999995</v>
      </c>
      <c r="I81">
        <v>21.59</v>
      </c>
      <c r="J81">
        <v>18.57</v>
      </c>
      <c r="K81">
        <v>0.40400000000000003</v>
      </c>
      <c r="L81" s="16">
        <f t="shared" si="4"/>
        <v>0.59775168580309301</v>
      </c>
      <c r="M81">
        <f t="shared" si="3"/>
        <v>807.70231843653471</v>
      </c>
    </row>
    <row r="82" spans="1:13" x14ac:dyDescent="0.25">
      <c r="A82" t="s">
        <v>184</v>
      </c>
      <c r="B82">
        <v>15725.75</v>
      </c>
      <c r="C82">
        <v>1130.69</v>
      </c>
      <c r="D82">
        <v>224.36</v>
      </c>
      <c r="E82">
        <v>133.4</v>
      </c>
      <c r="F82">
        <v>1.68</v>
      </c>
      <c r="G82">
        <v>59.78</v>
      </c>
      <c r="H82">
        <v>141.5</v>
      </c>
      <c r="I82">
        <v>14.06</v>
      </c>
      <c r="J82">
        <v>15.74</v>
      </c>
      <c r="K82">
        <v>0.40400000000000003</v>
      </c>
      <c r="L82" s="16">
        <f t="shared" si="4"/>
        <v>0.15457317541446361</v>
      </c>
      <c r="M82">
        <f t="shared" si="3"/>
        <v>320.7259153223871</v>
      </c>
    </row>
    <row r="83" spans="1:13" x14ac:dyDescent="0.25">
      <c r="A83" t="s">
        <v>185</v>
      </c>
      <c r="B83">
        <v>3782.67</v>
      </c>
      <c r="C83">
        <v>396.52</v>
      </c>
      <c r="D83">
        <v>110.29</v>
      </c>
      <c r="E83">
        <v>78.55</v>
      </c>
      <c r="F83">
        <v>1.4</v>
      </c>
      <c r="G83">
        <v>33.26</v>
      </c>
      <c r="H83">
        <v>69.400000000000006</v>
      </c>
      <c r="I83">
        <v>12.99</v>
      </c>
      <c r="J83">
        <v>12.87</v>
      </c>
      <c r="K83">
        <v>0.53800000000000003</v>
      </c>
      <c r="L83" s="16">
        <f t="shared" si="4"/>
        <v>0.30232782808930853</v>
      </c>
      <c r="M83">
        <f t="shared" si="3"/>
        <v>532.29292416481496</v>
      </c>
    </row>
    <row r="84" spans="1:13" x14ac:dyDescent="0.25">
      <c r="A84" t="s">
        <v>185</v>
      </c>
      <c r="B84">
        <v>14517.9</v>
      </c>
      <c r="C84">
        <v>890.95</v>
      </c>
      <c r="D84">
        <v>234.57</v>
      </c>
      <c r="E84">
        <v>145.26</v>
      </c>
      <c r="F84">
        <v>1.61</v>
      </c>
      <c r="G84">
        <v>64.760000000000005</v>
      </c>
      <c r="H84">
        <v>135.96</v>
      </c>
      <c r="I84">
        <v>17.02</v>
      </c>
      <c r="J84">
        <v>19.21</v>
      </c>
      <c r="K84">
        <v>0.53800000000000003</v>
      </c>
      <c r="L84" s="16">
        <f t="shared" si="4"/>
        <v>0.22983014990154174</v>
      </c>
      <c r="M84">
        <f t="shared" si="3"/>
        <v>385.8243813206405</v>
      </c>
    </row>
    <row r="85" spans="1:13" x14ac:dyDescent="0.25">
      <c r="A85" t="s">
        <v>186</v>
      </c>
      <c r="B85">
        <v>35530.49</v>
      </c>
      <c r="C85">
        <v>2176.91</v>
      </c>
      <c r="D85">
        <v>483.46</v>
      </c>
      <c r="E85">
        <v>268.95</v>
      </c>
      <c r="F85">
        <v>1.8</v>
      </c>
      <c r="G85">
        <v>148.62</v>
      </c>
      <c r="H85">
        <v>212.69</v>
      </c>
      <c r="I85">
        <v>21.06</v>
      </c>
      <c r="J85">
        <v>23.27</v>
      </c>
      <c r="K85">
        <v>0.53900000000000003</v>
      </c>
      <c r="L85" s="16">
        <f t="shared" si="4"/>
        <v>9.4217182354654178E-2</v>
      </c>
      <c r="M85">
        <f t="shared" si="3"/>
        <v>319.83057957134855</v>
      </c>
    </row>
    <row r="86" spans="1:13" x14ac:dyDescent="0.25">
      <c r="A86" t="s">
        <v>186</v>
      </c>
      <c r="B86">
        <v>979.82</v>
      </c>
      <c r="C86">
        <v>123.96</v>
      </c>
      <c r="D86">
        <v>48.51</v>
      </c>
      <c r="E86">
        <v>35.57</v>
      </c>
      <c r="F86">
        <v>1.36</v>
      </c>
      <c r="G86">
        <v>14.71</v>
      </c>
      <c r="H86">
        <v>35.32</v>
      </c>
      <c r="I86">
        <v>13.22</v>
      </c>
      <c r="J86">
        <v>12.88</v>
      </c>
      <c r="K86">
        <v>0.53900000000000003</v>
      </c>
      <c r="L86" s="16">
        <f t="shared" si="4"/>
        <v>0.80129609980474192</v>
      </c>
      <c r="M86">
        <f t="shared" si="3"/>
        <v>926.65816504139798</v>
      </c>
    </row>
    <row r="87" spans="1:13" x14ac:dyDescent="0.25">
      <c r="A87" t="s">
        <v>187</v>
      </c>
      <c r="B87">
        <v>1899.8</v>
      </c>
      <c r="C87">
        <v>224.34</v>
      </c>
      <c r="D87">
        <v>76.8</v>
      </c>
      <c r="E87">
        <v>74.099999999999994</v>
      </c>
      <c r="F87">
        <v>1.04</v>
      </c>
      <c r="G87">
        <v>28.52</v>
      </c>
      <c r="H87">
        <v>49.18</v>
      </c>
      <c r="I87">
        <v>11.79</v>
      </c>
      <c r="J87">
        <v>5.89</v>
      </c>
      <c r="K87">
        <v>0.67400000000000004</v>
      </c>
      <c r="L87" s="16">
        <f t="shared" si="4"/>
        <v>0.47435591050160819</v>
      </c>
      <c r="M87">
        <f t="shared" si="3"/>
        <v>648.83037494237942</v>
      </c>
    </row>
    <row r="88" spans="1:13" x14ac:dyDescent="0.25">
      <c r="A88" t="s">
        <v>187</v>
      </c>
      <c r="B88">
        <v>2508.4</v>
      </c>
      <c r="C88">
        <v>249.26</v>
      </c>
      <c r="D88">
        <v>98.36</v>
      </c>
      <c r="E88">
        <v>41.09</v>
      </c>
      <c r="F88">
        <v>2.39</v>
      </c>
      <c r="G88">
        <v>28.2</v>
      </c>
      <c r="H88">
        <v>56.51</v>
      </c>
      <c r="I88">
        <v>15.92</v>
      </c>
      <c r="J88">
        <v>19.260000000000002</v>
      </c>
      <c r="K88">
        <v>0.67400000000000004</v>
      </c>
      <c r="L88" s="16">
        <f t="shared" si="4"/>
        <v>0.50734276884207841</v>
      </c>
      <c r="M88">
        <f t="shared" si="3"/>
        <v>738.25288612318991</v>
      </c>
    </row>
    <row r="89" spans="1:13" x14ac:dyDescent="0.25">
      <c r="A89" t="s">
        <v>187</v>
      </c>
      <c r="B89">
        <v>5971.69</v>
      </c>
      <c r="C89">
        <v>510.65</v>
      </c>
      <c r="D89">
        <v>140.13</v>
      </c>
      <c r="E89">
        <v>116.55</v>
      </c>
      <c r="F89">
        <v>1.2</v>
      </c>
      <c r="G89">
        <v>47.32</v>
      </c>
      <c r="H89">
        <v>87.2</v>
      </c>
      <c r="I89">
        <v>17.649999999999999</v>
      </c>
      <c r="J89">
        <v>15.14</v>
      </c>
      <c r="K89">
        <v>0.67400000000000004</v>
      </c>
      <c r="L89" s="16">
        <f t="shared" si="4"/>
        <v>0.28777989264986936</v>
      </c>
      <c r="M89">
        <f t="shared" si="3"/>
        <v>566.67431513377255</v>
      </c>
    </row>
    <row r="90" spans="1:13" x14ac:dyDescent="0.25">
      <c r="A90" t="s">
        <v>188</v>
      </c>
      <c r="B90">
        <v>56452</v>
      </c>
      <c r="C90">
        <v>3251.15</v>
      </c>
      <c r="D90">
        <v>598.03</v>
      </c>
      <c r="E90">
        <v>495.03</v>
      </c>
      <c r="F90">
        <v>1.21</v>
      </c>
      <c r="G90">
        <v>181.12</v>
      </c>
      <c r="H90">
        <v>268.10000000000002</v>
      </c>
      <c r="I90">
        <v>20.260000000000002</v>
      </c>
      <c r="J90">
        <v>16.21</v>
      </c>
      <c r="K90">
        <v>0.53900000000000003</v>
      </c>
      <c r="L90" s="16">
        <f t="shared" si="4"/>
        <v>6.711431816661044E-2</v>
      </c>
      <c r="M90">
        <f t="shared" si="3"/>
        <v>257.64697641696756</v>
      </c>
    </row>
    <row r="91" spans="1:13" x14ac:dyDescent="0.25">
      <c r="A91" t="s">
        <v>188</v>
      </c>
      <c r="B91">
        <v>1140.6500000000001</v>
      </c>
      <c r="C91">
        <v>115.38</v>
      </c>
      <c r="D91">
        <v>40.98</v>
      </c>
      <c r="E91">
        <v>35.58</v>
      </c>
      <c r="F91">
        <v>1.1499999999999999</v>
      </c>
      <c r="G91">
        <v>13.84</v>
      </c>
      <c r="H91">
        <v>38.11</v>
      </c>
      <c r="I91">
        <v>9.58</v>
      </c>
      <c r="J91">
        <v>18.86</v>
      </c>
      <c r="K91">
        <v>0.53900000000000003</v>
      </c>
      <c r="L91" s="16">
        <f t="shared" si="4"/>
        <v>1.0767160815079642</v>
      </c>
      <c r="M91">
        <f t="shared" si="3"/>
        <v>673.92597687509181</v>
      </c>
    </row>
    <row r="92" spans="1:13" x14ac:dyDescent="0.25">
      <c r="A92" t="s">
        <v>189</v>
      </c>
      <c r="B92">
        <v>3460.61</v>
      </c>
      <c r="C92">
        <v>411.37</v>
      </c>
      <c r="D92">
        <v>135.33000000000001</v>
      </c>
      <c r="E92">
        <v>77.099999999999994</v>
      </c>
      <c r="F92">
        <v>1.76</v>
      </c>
      <c r="G92">
        <v>40.28</v>
      </c>
      <c r="H92">
        <v>66.38</v>
      </c>
      <c r="I92">
        <v>11.54</v>
      </c>
      <c r="J92">
        <v>13.23</v>
      </c>
      <c r="K92">
        <v>0.53900000000000003</v>
      </c>
      <c r="L92" s="16">
        <f t="shared" si="4"/>
        <v>0.25697879541633356</v>
      </c>
      <c r="M92">
        <f t="shared" si="3"/>
        <v>501.74817000195065</v>
      </c>
    </row>
    <row r="93" spans="1:13" x14ac:dyDescent="0.25">
      <c r="A93" t="s">
        <v>189</v>
      </c>
      <c r="B93">
        <v>5811.97</v>
      </c>
      <c r="C93">
        <v>588.75</v>
      </c>
      <c r="D93">
        <v>163.9</v>
      </c>
      <c r="E93">
        <v>89.5</v>
      </c>
      <c r="F93">
        <v>1.83</v>
      </c>
      <c r="G93">
        <v>44.61</v>
      </c>
      <c r="H93">
        <v>86.02</v>
      </c>
      <c r="I93">
        <v>11.92</v>
      </c>
      <c r="J93">
        <v>13.97</v>
      </c>
      <c r="K93">
        <v>0.53900000000000003</v>
      </c>
      <c r="L93" s="16">
        <f t="shared" si="4"/>
        <v>0.21070332432915348</v>
      </c>
      <c r="M93">
        <f t="shared" si="3"/>
        <v>418.49705130302357</v>
      </c>
    </row>
    <row r="94" spans="1:13" x14ac:dyDescent="0.25">
      <c r="A94" t="s">
        <v>189</v>
      </c>
      <c r="B94">
        <v>1993.23</v>
      </c>
      <c r="C94">
        <v>171.45</v>
      </c>
      <c r="D94">
        <v>67.930000000000007</v>
      </c>
      <c r="E94">
        <v>46.37</v>
      </c>
      <c r="F94">
        <v>1.47</v>
      </c>
      <c r="G94">
        <v>19.5</v>
      </c>
      <c r="H94">
        <v>50.38</v>
      </c>
      <c r="I94">
        <v>18.7</v>
      </c>
      <c r="J94">
        <v>18.93</v>
      </c>
      <c r="K94">
        <v>0.53900000000000003</v>
      </c>
      <c r="L94" s="16">
        <f t="shared" si="4"/>
        <v>0.85210340394829831</v>
      </c>
      <c r="M94">
        <f t="shared" si="3"/>
        <v>920.48709310112622</v>
      </c>
    </row>
    <row r="95" spans="1:13" x14ac:dyDescent="0.25">
      <c r="A95" t="s">
        <v>190</v>
      </c>
      <c r="B95">
        <v>12131.03</v>
      </c>
      <c r="C95">
        <v>636.32000000000005</v>
      </c>
      <c r="D95">
        <v>191.43</v>
      </c>
      <c r="E95">
        <v>152.61000000000001</v>
      </c>
      <c r="F95">
        <v>1.25</v>
      </c>
      <c r="G95">
        <v>55.96</v>
      </c>
      <c r="H95">
        <v>124.28</v>
      </c>
      <c r="I95">
        <v>21.27</v>
      </c>
      <c r="J95">
        <v>17.73</v>
      </c>
      <c r="K95">
        <v>0.53900000000000003</v>
      </c>
      <c r="L95" s="16">
        <f t="shared" si="4"/>
        <v>0.37649255575130242</v>
      </c>
      <c r="M95">
        <f t="shared" si="3"/>
        <v>495.50032633061113</v>
      </c>
    </row>
    <row r="96" spans="1:13" x14ac:dyDescent="0.25">
      <c r="A96" t="s">
        <v>190</v>
      </c>
      <c r="B96">
        <v>5977.84</v>
      </c>
      <c r="C96">
        <v>500.43</v>
      </c>
      <c r="D96">
        <v>146.13999999999999</v>
      </c>
      <c r="E96">
        <v>133.72999999999999</v>
      </c>
      <c r="F96">
        <v>1.0900000000000001</v>
      </c>
      <c r="G96">
        <v>47.95</v>
      </c>
      <c r="H96">
        <v>87.24</v>
      </c>
      <c r="I96">
        <v>15.65</v>
      </c>
      <c r="J96">
        <v>11.65</v>
      </c>
      <c r="K96">
        <v>0.53900000000000003</v>
      </c>
      <c r="L96" s="16">
        <f t="shared" si="4"/>
        <v>0.29996285369248571</v>
      </c>
      <c r="M96">
        <f t="shared" si="3"/>
        <v>514.50535178304892</v>
      </c>
    </row>
    <row r="97" spans="1:13" x14ac:dyDescent="0.25">
      <c r="A97" t="s">
        <v>190</v>
      </c>
      <c r="B97">
        <v>9296.08</v>
      </c>
      <c r="C97">
        <v>835.3</v>
      </c>
      <c r="D97">
        <v>156.91999999999999</v>
      </c>
      <c r="E97">
        <v>138.05000000000001</v>
      </c>
      <c r="F97">
        <v>1.1399999999999999</v>
      </c>
      <c r="G97">
        <v>47.62</v>
      </c>
      <c r="H97">
        <v>108.79</v>
      </c>
      <c r="I97">
        <v>12.83</v>
      </c>
      <c r="J97">
        <v>10.08</v>
      </c>
      <c r="K97">
        <v>0.53900000000000003</v>
      </c>
      <c r="L97" s="16">
        <f t="shared" si="4"/>
        <v>0.16742671402861262</v>
      </c>
      <c r="M97">
        <f t="shared" si="3"/>
        <v>367.84181115639296</v>
      </c>
    </row>
    <row r="98" spans="1:13" x14ac:dyDescent="0.25">
      <c r="A98" t="s">
        <v>190</v>
      </c>
      <c r="B98">
        <v>4077.79</v>
      </c>
      <c r="C98">
        <v>280.41000000000003</v>
      </c>
      <c r="D98">
        <v>109.47</v>
      </c>
      <c r="E98">
        <v>68.489999999999995</v>
      </c>
      <c r="F98">
        <v>1.6</v>
      </c>
      <c r="G98">
        <v>29.91</v>
      </c>
      <c r="H98">
        <v>72.06</v>
      </c>
      <c r="I98">
        <v>19.87</v>
      </c>
      <c r="J98">
        <v>10.210000000000001</v>
      </c>
      <c r="K98">
        <v>0.53900000000000003</v>
      </c>
      <c r="L98" s="16">
        <f t="shared" si="4"/>
        <v>0.65170000708074938</v>
      </c>
      <c r="M98">
        <f t="shared" ref="M98:M129" si="5">ka*rho*(I98/H98)^(3-(2*Dalpha))</f>
        <v>725.69450742930098</v>
      </c>
    </row>
    <row r="99" spans="1:13" x14ac:dyDescent="0.25">
      <c r="A99" t="s">
        <v>190</v>
      </c>
      <c r="B99">
        <v>3197.85</v>
      </c>
      <c r="C99">
        <v>333.8</v>
      </c>
      <c r="D99">
        <v>121.33</v>
      </c>
      <c r="E99">
        <v>107.31</v>
      </c>
      <c r="F99">
        <v>1.1299999999999999</v>
      </c>
      <c r="G99">
        <v>40.93</v>
      </c>
      <c r="H99">
        <v>63.81</v>
      </c>
      <c r="I99">
        <v>11</v>
      </c>
      <c r="J99">
        <v>10.02</v>
      </c>
      <c r="K99">
        <v>0.53900000000000003</v>
      </c>
      <c r="L99" s="16">
        <f t="shared" si="4"/>
        <v>0.36065776578872694</v>
      </c>
      <c r="M99">
        <f t="shared" si="5"/>
        <v>498.37253546271558</v>
      </c>
    </row>
    <row r="100" spans="1:13" x14ac:dyDescent="0.25">
      <c r="A100" t="s">
        <v>191</v>
      </c>
      <c r="B100">
        <v>7942.37</v>
      </c>
      <c r="C100">
        <v>669.77</v>
      </c>
      <c r="D100">
        <v>197.91</v>
      </c>
      <c r="E100">
        <v>113.79</v>
      </c>
      <c r="F100">
        <v>1.74</v>
      </c>
      <c r="G100">
        <v>50.97</v>
      </c>
      <c r="H100">
        <v>100.56</v>
      </c>
      <c r="I100">
        <v>16.66</v>
      </c>
      <c r="J100">
        <v>17.850000000000001</v>
      </c>
      <c r="K100">
        <v>0.53900000000000003</v>
      </c>
      <c r="L100" s="16">
        <f t="shared" si="4"/>
        <v>0.22248902723299518</v>
      </c>
      <c r="M100">
        <f t="shared" si="5"/>
        <v>482.78162756479844</v>
      </c>
    </row>
    <row r="101" spans="1:13" x14ac:dyDescent="0.25">
      <c r="A101" t="s">
        <v>191</v>
      </c>
      <c r="B101">
        <v>2048.77</v>
      </c>
      <c r="C101">
        <v>188.74</v>
      </c>
      <c r="D101">
        <v>81.97</v>
      </c>
      <c r="E101">
        <v>40.450000000000003</v>
      </c>
      <c r="F101">
        <v>2.0299999999999998</v>
      </c>
      <c r="G101">
        <v>23.23</v>
      </c>
      <c r="H101">
        <v>51.07</v>
      </c>
      <c r="I101">
        <v>20.53</v>
      </c>
      <c r="J101">
        <v>22.69</v>
      </c>
      <c r="K101">
        <v>0.53900000000000003</v>
      </c>
      <c r="L101" s="16">
        <f t="shared" si="4"/>
        <v>0.72272847966509612</v>
      </c>
      <c r="M101">
        <f t="shared" si="5"/>
        <v>981.1364757550167</v>
      </c>
    </row>
    <row r="102" spans="1:13" x14ac:dyDescent="0.25">
      <c r="A102" t="s">
        <v>192</v>
      </c>
      <c r="B102">
        <v>2505.0300000000002</v>
      </c>
      <c r="C102">
        <v>184.72</v>
      </c>
      <c r="D102">
        <v>65.16</v>
      </c>
      <c r="E102">
        <v>58.16</v>
      </c>
      <c r="F102">
        <v>1.1200000000000001</v>
      </c>
      <c r="G102">
        <v>21.23</v>
      </c>
      <c r="H102">
        <v>56.48</v>
      </c>
      <c r="I102">
        <v>21.11</v>
      </c>
      <c r="J102">
        <v>16.420000000000002</v>
      </c>
      <c r="K102">
        <v>0.53900000000000003</v>
      </c>
      <c r="L102" s="16">
        <f t="shared" si="4"/>
        <v>0.92256071120553085</v>
      </c>
      <c r="M102">
        <f t="shared" si="5"/>
        <v>925.60519787803651</v>
      </c>
    </row>
    <row r="103" spans="1:13" x14ac:dyDescent="0.25">
      <c r="A103" t="s">
        <v>192</v>
      </c>
      <c r="B103">
        <v>126944.44</v>
      </c>
      <c r="C103">
        <v>3842.55</v>
      </c>
      <c r="D103">
        <v>524.54999999999995</v>
      </c>
      <c r="E103">
        <v>470.15</v>
      </c>
      <c r="F103">
        <v>1.1200000000000001</v>
      </c>
      <c r="G103">
        <v>156.32</v>
      </c>
      <c r="H103">
        <v>402.03</v>
      </c>
      <c r="I103">
        <v>23.77</v>
      </c>
      <c r="J103">
        <v>15.24</v>
      </c>
      <c r="K103">
        <v>0.53900000000000003</v>
      </c>
      <c r="L103" s="16">
        <f t="shared" si="4"/>
        <v>0.10803997958591738</v>
      </c>
      <c r="M103">
        <f t="shared" si="5"/>
        <v>211.72274910808738</v>
      </c>
    </row>
    <row r="104" spans="1:13" x14ac:dyDescent="0.25">
      <c r="A104" t="s">
        <v>193</v>
      </c>
      <c r="B104">
        <v>5384.53</v>
      </c>
      <c r="C104">
        <v>476.99</v>
      </c>
      <c r="D104">
        <v>120.19</v>
      </c>
      <c r="E104">
        <v>104.02</v>
      </c>
      <c r="F104">
        <v>1.1599999999999999</v>
      </c>
      <c r="G104">
        <v>41.94</v>
      </c>
      <c r="H104">
        <v>82.8</v>
      </c>
      <c r="I104">
        <v>17.329999999999998</v>
      </c>
      <c r="J104">
        <v>7.96</v>
      </c>
      <c r="K104">
        <v>0.53900000000000003</v>
      </c>
      <c r="L104" s="16">
        <f t="shared" si="4"/>
        <v>0.29739873474732892</v>
      </c>
      <c r="M104">
        <f t="shared" si="5"/>
        <v>582.05701711096572</v>
      </c>
    </row>
    <row r="105" spans="1:13" x14ac:dyDescent="0.25">
      <c r="A105" t="s">
        <v>194</v>
      </c>
      <c r="B105">
        <v>2484.5</v>
      </c>
      <c r="C105">
        <v>229.89</v>
      </c>
      <c r="D105">
        <v>69.62</v>
      </c>
      <c r="E105">
        <v>64.22</v>
      </c>
      <c r="F105">
        <v>1.08</v>
      </c>
      <c r="G105">
        <v>23.51</v>
      </c>
      <c r="H105">
        <v>56.24</v>
      </c>
      <c r="I105">
        <v>16.989999999999998</v>
      </c>
      <c r="J105">
        <v>11.13</v>
      </c>
      <c r="K105">
        <v>0.54</v>
      </c>
      <c r="L105" s="16">
        <f t="shared" si="4"/>
        <v>0.59075676626827356</v>
      </c>
      <c r="M105">
        <f t="shared" si="5"/>
        <v>780.6734363751242</v>
      </c>
    </row>
    <row r="106" spans="1:13" x14ac:dyDescent="0.25">
      <c r="A106" t="s">
        <v>194</v>
      </c>
      <c r="B106">
        <v>1700.21</v>
      </c>
      <c r="C106">
        <v>187.26</v>
      </c>
      <c r="D106">
        <v>56.66</v>
      </c>
      <c r="E106">
        <v>52.35</v>
      </c>
      <c r="F106">
        <v>1.08</v>
      </c>
      <c r="G106">
        <v>19.399999999999999</v>
      </c>
      <c r="H106">
        <v>46.53</v>
      </c>
      <c r="I106">
        <v>11.66</v>
      </c>
      <c r="J106">
        <v>4.68</v>
      </c>
      <c r="K106">
        <v>0.54</v>
      </c>
      <c r="L106" s="16">
        <f t="shared" si="4"/>
        <v>0.60928767368251824</v>
      </c>
      <c r="M106">
        <f t="shared" si="5"/>
        <v>672.23844648283387</v>
      </c>
    </row>
    <row r="107" spans="1:13" x14ac:dyDescent="0.25">
      <c r="A107" t="s">
        <v>194</v>
      </c>
      <c r="B107">
        <v>561.5</v>
      </c>
      <c r="C107">
        <v>104.69</v>
      </c>
      <c r="D107">
        <v>42.09</v>
      </c>
      <c r="E107">
        <v>21.59</v>
      </c>
      <c r="F107">
        <v>1.95</v>
      </c>
      <c r="G107">
        <v>12.95</v>
      </c>
      <c r="H107">
        <v>26.74</v>
      </c>
      <c r="I107">
        <v>2.77</v>
      </c>
      <c r="J107">
        <v>8.58</v>
      </c>
      <c r="K107">
        <v>0.54</v>
      </c>
      <c r="L107" s="16">
        <f t="shared" si="4"/>
        <v>0.64379740974202304</v>
      </c>
      <c r="M107">
        <f t="shared" si="5"/>
        <v>331.59321956814068</v>
      </c>
    </row>
    <row r="108" spans="1:13" x14ac:dyDescent="0.25">
      <c r="A108" t="s">
        <v>194</v>
      </c>
      <c r="B108">
        <v>15815.37</v>
      </c>
      <c r="C108">
        <v>865.61</v>
      </c>
      <c r="D108">
        <v>247.16</v>
      </c>
      <c r="E108">
        <v>228.82</v>
      </c>
      <c r="F108">
        <v>1.08</v>
      </c>
      <c r="G108">
        <v>82.39</v>
      </c>
      <c r="H108">
        <v>141.9</v>
      </c>
      <c r="I108">
        <v>28.84</v>
      </c>
      <c r="J108">
        <v>24.56</v>
      </c>
      <c r="K108">
        <v>0.54</v>
      </c>
      <c r="L108" s="16">
        <f t="shared" si="4"/>
        <v>0.26524346379602504</v>
      </c>
      <c r="M108">
        <f t="shared" si="5"/>
        <v>568.54027738825562</v>
      </c>
    </row>
    <row r="109" spans="1:13" x14ac:dyDescent="0.25">
      <c r="A109" t="s">
        <v>194</v>
      </c>
      <c r="B109">
        <v>520.72</v>
      </c>
      <c r="C109">
        <v>93.9</v>
      </c>
      <c r="D109">
        <v>37.78</v>
      </c>
      <c r="E109">
        <v>31.84</v>
      </c>
      <c r="F109">
        <v>1.19</v>
      </c>
      <c r="G109">
        <v>12.85</v>
      </c>
      <c r="H109">
        <v>25.75</v>
      </c>
      <c r="I109">
        <v>8.11</v>
      </c>
      <c r="J109">
        <v>7.32</v>
      </c>
      <c r="K109">
        <v>0.54</v>
      </c>
      <c r="L109" s="16">
        <f t="shared" si="4"/>
        <v>0.74213504116484785</v>
      </c>
      <c r="M109">
        <f t="shared" si="5"/>
        <v>807.134377616866</v>
      </c>
    </row>
    <row r="110" spans="1:13" x14ac:dyDescent="0.25">
      <c r="A110" t="s">
        <v>194</v>
      </c>
      <c r="B110">
        <v>499.46</v>
      </c>
      <c r="C110">
        <v>84.19</v>
      </c>
      <c r="D110">
        <v>36.700000000000003</v>
      </c>
      <c r="E110">
        <v>19.43</v>
      </c>
      <c r="F110">
        <v>1.89</v>
      </c>
      <c r="G110">
        <v>10.67</v>
      </c>
      <c r="H110">
        <v>25.22</v>
      </c>
      <c r="I110">
        <v>8.75</v>
      </c>
      <c r="J110">
        <v>11.05</v>
      </c>
      <c r="K110">
        <v>0.54</v>
      </c>
      <c r="L110" s="16">
        <f t="shared" si="4"/>
        <v>0.88550202322046445</v>
      </c>
      <c r="M110">
        <f t="shared" si="5"/>
        <v>872.09003739734851</v>
      </c>
    </row>
    <row r="111" spans="1:13" x14ac:dyDescent="0.25">
      <c r="A111" t="s">
        <v>195</v>
      </c>
      <c r="B111">
        <v>8314.5400000000009</v>
      </c>
      <c r="C111">
        <v>731.02</v>
      </c>
      <c r="D111">
        <v>184.44</v>
      </c>
      <c r="E111">
        <v>119.14</v>
      </c>
      <c r="F111">
        <v>1.55</v>
      </c>
      <c r="G111">
        <v>54.13</v>
      </c>
      <c r="H111">
        <v>102.89</v>
      </c>
      <c r="I111">
        <v>15.43</v>
      </c>
      <c r="J111">
        <v>16.23</v>
      </c>
      <c r="K111">
        <v>0.67300000000000004</v>
      </c>
      <c r="L111" s="16">
        <f t="shared" si="4"/>
        <v>0.19551927267553804</v>
      </c>
      <c r="M111">
        <f t="shared" si="5"/>
        <v>445.80522643229841</v>
      </c>
    </row>
    <row r="112" spans="1:13" x14ac:dyDescent="0.25">
      <c r="A112" t="s">
        <v>195</v>
      </c>
      <c r="B112">
        <v>1483.48</v>
      </c>
      <c r="C112">
        <v>173</v>
      </c>
      <c r="D112">
        <v>59.24</v>
      </c>
      <c r="E112">
        <v>40.39</v>
      </c>
      <c r="F112">
        <v>1.47</v>
      </c>
      <c r="G112">
        <v>17.48</v>
      </c>
      <c r="H112">
        <v>43.46</v>
      </c>
      <c r="I112">
        <v>13.03</v>
      </c>
      <c r="J112">
        <v>13.53</v>
      </c>
      <c r="K112">
        <v>0.67300000000000004</v>
      </c>
      <c r="L112" s="16">
        <f t="shared" si="4"/>
        <v>0.62287278154931824</v>
      </c>
      <c r="M112">
        <f t="shared" si="5"/>
        <v>775.95172613190778</v>
      </c>
    </row>
    <row r="113" spans="1:13" x14ac:dyDescent="0.25">
      <c r="A113" t="s">
        <v>195</v>
      </c>
      <c r="B113">
        <v>7285.99</v>
      </c>
      <c r="C113">
        <v>538.51</v>
      </c>
      <c r="D113">
        <v>134.63</v>
      </c>
      <c r="E113">
        <v>125.2</v>
      </c>
      <c r="F113">
        <v>1.08</v>
      </c>
      <c r="G113">
        <v>46.72</v>
      </c>
      <c r="H113">
        <v>96.32</v>
      </c>
      <c r="I113">
        <v>7.14</v>
      </c>
      <c r="J113">
        <v>14.97</v>
      </c>
      <c r="K113">
        <v>0.67300000000000004</v>
      </c>
      <c r="L113" s="16">
        <f t="shared" si="4"/>
        <v>0.31572639438336192</v>
      </c>
      <c r="M113">
        <f t="shared" si="5"/>
        <v>253.70927184802983</v>
      </c>
    </row>
    <row r="114" spans="1:13" x14ac:dyDescent="0.25">
      <c r="A114" t="s">
        <v>196</v>
      </c>
      <c r="B114">
        <v>5495.34</v>
      </c>
      <c r="C114">
        <v>459.17</v>
      </c>
      <c r="D114">
        <v>144.97</v>
      </c>
      <c r="E114">
        <v>106.71</v>
      </c>
      <c r="F114">
        <v>1.36</v>
      </c>
      <c r="G114">
        <v>45.3</v>
      </c>
      <c r="H114">
        <v>83.65</v>
      </c>
      <c r="I114">
        <v>15.01</v>
      </c>
      <c r="J114">
        <v>8.4700000000000006</v>
      </c>
      <c r="K114">
        <v>0.53900000000000003</v>
      </c>
      <c r="L114" s="16">
        <f t="shared" si="4"/>
        <v>0.32753477792830848</v>
      </c>
      <c r="M114">
        <f t="shared" si="5"/>
        <v>514.6153617241597</v>
      </c>
    </row>
    <row r="115" spans="1:13" x14ac:dyDescent="0.25">
      <c r="A115" t="s">
        <v>196</v>
      </c>
      <c r="B115">
        <v>4059.35</v>
      </c>
      <c r="C115">
        <v>346.54</v>
      </c>
      <c r="D115">
        <v>97.01</v>
      </c>
      <c r="E115">
        <v>86.77</v>
      </c>
      <c r="F115">
        <v>1.1200000000000001</v>
      </c>
      <c r="G115">
        <v>31.76</v>
      </c>
      <c r="H115">
        <v>71.89</v>
      </c>
      <c r="I115">
        <v>16.82</v>
      </c>
      <c r="J115">
        <v>12.75</v>
      </c>
      <c r="K115">
        <v>0.53900000000000003</v>
      </c>
      <c r="L115" s="16">
        <f t="shared" si="4"/>
        <v>0.42477565673268003</v>
      </c>
      <c r="M115">
        <f t="shared" si="5"/>
        <v>636.32202374792837</v>
      </c>
    </row>
    <row r="116" spans="1:13" x14ac:dyDescent="0.25">
      <c r="A116" t="s">
        <v>197</v>
      </c>
      <c r="B116">
        <v>3518.88</v>
      </c>
      <c r="C116">
        <v>240.53</v>
      </c>
      <c r="D116">
        <v>83.54</v>
      </c>
      <c r="E116">
        <v>64.17</v>
      </c>
      <c r="F116">
        <v>1.3</v>
      </c>
      <c r="G116">
        <v>25.65</v>
      </c>
      <c r="H116">
        <v>66.94</v>
      </c>
      <c r="I116">
        <v>20.53</v>
      </c>
      <c r="J116">
        <v>18.84</v>
      </c>
      <c r="K116">
        <v>0.40400000000000003</v>
      </c>
      <c r="L116" s="16">
        <f t="shared" si="4"/>
        <v>0.76432104610322393</v>
      </c>
      <c r="M116">
        <f t="shared" si="5"/>
        <v>790.15727253576301</v>
      </c>
    </row>
    <row r="117" spans="1:13" x14ac:dyDescent="0.25">
      <c r="A117" t="s">
        <v>198</v>
      </c>
      <c r="B117">
        <v>4424.08</v>
      </c>
      <c r="C117">
        <v>355.8</v>
      </c>
      <c r="D117">
        <v>99.24</v>
      </c>
      <c r="E117">
        <v>85.07</v>
      </c>
      <c r="F117">
        <v>1.17</v>
      </c>
      <c r="G117">
        <v>31.98</v>
      </c>
      <c r="H117">
        <v>75.05</v>
      </c>
      <c r="I117">
        <v>12.16</v>
      </c>
      <c r="J117">
        <v>9.9600000000000009</v>
      </c>
      <c r="K117">
        <v>0.67500000000000004</v>
      </c>
      <c r="L117" s="16">
        <f t="shared" si="4"/>
        <v>0.43915815129080832</v>
      </c>
      <c r="M117">
        <f t="shared" si="5"/>
        <v>474.2608237226973</v>
      </c>
    </row>
    <row r="118" spans="1:13" x14ac:dyDescent="0.25">
      <c r="A118" t="s">
        <v>198</v>
      </c>
      <c r="B118">
        <v>26405.439999999999</v>
      </c>
      <c r="C118">
        <v>1571.04</v>
      </c>
      <c r="D118">
        <v>267.35000000000002</v>
      </c>
      <c r="E118">
        <v>241.7</v>
      </c>
      <c r="F118">
        <v>1.1100000000000001</v>
      </c>
      <c r="G118">
        <v>85.4</v>
      </c>
      <c r="H118">
        <v>183.36</v>
      </c>
      <c r="I118">
        <v>21</v>
      </c>
      <c r="J118">
        <v>14.3</v>
      </c>
      <c r="K118">
        <v>0.67500000000000004</v>
      </c>
      <c r="L118" s="16">
        <f t="shared" si="4"/>
        <v>0.13444008775781713</v>
      </c>
      <c r="M118">
        <f t="shared" si="5"/>
        <v>359.32108644344066</v>
      </c>
    </row>
    <row r="119" spans="1:13" x14ac:dyDescent="0.25">
      <c r="A119" t="s">
        <v>199</v>
      </c>
      <c r="B119">
        <v>19209.099999999999</v>
      </c>
      <c r="C119">
        <v>984.91</v>
      </c>
      <c r="D119">
        <v>209.16</v>
      </c>
      <c r="E119">
        <v>201.62</v>
      </c>
      <c r="F119">
        <v>1.04</v>
      </c>
      <c r="G119">
        <v>67.040000000000006</v>
      </c>
      <c r="H119">
        <v>156.38999999999999</v>
      </c>
      <c r="I119">
        <v>19.75</v>
      </c>
      <c r="J119">
        <v>13.56</v>
      </c>
      <c r="K119">
        <v>0.53900000000000003</v>
      </c>
      <c r="L119" s="16">
        <f t="shared" si="4"/>
        <v>0.24884205977980886</v>
      </c>
      <c r="M119">
        <f t="shared" si="5"/>
        <v>388.54152895339712</v>
      </c>
    </row>
    <row r="120" spans="1:13" x14ac:dyDescent="0.25">
      <c r="A120" t="s">
        <v>200</v>
      </c>
      <c r="B120">
        <v>12347.3</v>
      </c>
      <c r="C120">
        <v>800.91</v>
      </c>
      <c r="D120">
        <v>181.63</v>
      </c>
      <c r="E120">
        <v>149.83000000000001</v>
      </c>
      <c r="F120">
        <v>1.21</v>
      </c>
      <c r="G120">
        <v>55.29</v>
      </c>
      <c r="H120">
        <v>125.38</v>
      </c>
      <c r="I120">
        <v>17.11</v>
      </c>
      <c r="J120">
        <v>13.19</v>
      </c>
      <c r="K120">
        <v>0.53900000000000003</v>
      </c>
      <c r="L120" s="16">
        <f t="shared" si="4"/>
        <v>0.2418880602553789</v>
      </c>
      <c r="M120">
        <f t="shared" si="5"/>
        <v>413.39797393464931</v>
      </c>
    </row>
    <row r="121" spans="1:13" x14ac:dyDescent="0.25">
      <c r="A121" t="s">
        <v>200</v>
      </c>
      <c r="B121">
        <v>24942.400000000001</v>
      </c>
      <c r="C121">
        <v>1712.85</v>
      </c>
      <c r="D121">
        <v>356.8</v>
      </c>
      <c r="E121">
        <v>291.04000000000002</v>
      </c>
      <c r="F121">
        <v>1.23</v>
      </c>
      <c r="G121">
        <v>116.79</v>
      </c>
      <c r="H121">
        <v>178.21</v>
      </c>
      <c r="I121">
        <v>17.399999999999999</v>
      </c>
      <c r="J121">
        <v>12.91</v>
      </c>
      <c r="K121">
        <v>0.53900000000000003</v>
      </c>
      <c r="L121" s="16">
        <f t="shared" si="4"/>
        <v>0.10683398781617659</v>
      </c>
      <c r="M121">
        <f t="shared" si="5"/>
        <v>316.2603090942419</v>
      </c>
    </row>
    <row r="122" spans="1:13" x14ac:dyDescent="0.25">
      <c r="A122" t="s">
        <v>200</v>
      </c>
      <c r="B122">
        <v>666.09</v>
      </c>
      <c r="C122">
        <v>113.18</v>
      </c>
      <c r="D122">
        <v>38.270000000000003</v>
      </c>
      <c r="E122">
        <v>33.96</v>
      </c>
      <c r="F122">
        <v>1.1299999999999999</v>
      </c>
      <c r="G122">
        <v>12.29</v>
      </c>
      <c r="H122">
        <v>29.12</v>
      </c>
      <c r="I122">
        <v>7.46</v>
      </c>
      <c r="J122">
        <v>5.84</v>
      </c>
      <c r="K122">
        <v>0.53900000000000003</v>
      </c>
      <c r="L122" s="16">
        <f t="shared" si="4"/>
        <v>0.6534365129476678</v>
      </c>
      <c r="M122">
        <f t="shared" si="5"/>
        <v>684.20920718723221</v>
      </c>
    </row>
    <row r="123" spans="1:13" x14ac:dyDescent="0.25">
      <c r="A123" t="s">
        <v>201</v>
      </c>
      <c r="B123">
        <v>14421.43</v>
      </c>
      <c r="C123">
        <v>1192.04</v>
      </c>
      <c r="D123">
        <v>197.33</v>
      </c>
      <c r="E123">
        <v>175.78</v>
      </c>
      <c r="F123">
        <v>1.1200000000000001</v>
      </c>
      <c r="G123">
        <v>60.46</v>
      </c>
      <c r="H123">
        <v>135.51</v>
      </c>
      <c r="I123">
        <v>13.83</v>
      </c>
      <c r="J123">
        <v>8.64</v>
      </c>
      <c r="K123">
        <v>0.67300000000000004</v>
      </c>
      <c r="L123" s="16">
        <f t="shared" si="4"/>
        <v>0.12753709857330364</v>
      </c>
      <c r="M123">
        <f t="shared" si="5"/>
        <v>327.66617877237388</v>
      </c>
    </row>
    <row r="124" spans="1:13" x14ac:dyDescent="0.25">
      <c r="A124" t="s">
        <v>201</v>
      </c>
      <c r="B124">
        <v>4059.37</v>
      </c>
      <c r="C124">
        <v>290.94</v>
      </c>
      <c r="D124">
        <v>90.92</v>
      </c>
      <c r="E124">
        <v>70.709999999999994</v>
      </c>
      <c r="F124">
        <v>1.29</v>
      </c>
      <c r="G124">
        <v>27.48</v>
      </c>
      <c r="H124">
        <v>71.89</v>
      </c>
      <c r="I124">
        <v>20.38</v>
      </c>
      <c r="J124">
        <v>17.62</v>
      </c>
      <c r="K124">
        <v>0.67300000000000004</v>
      </c>
      <c r="L124" s="16">
        <f t="shared" si="4"/>
        <v>0.60264510431302687</v>
      </c>
      <c r="M124">
        <f t="shared" si="5"/>
        <v>741.95831359292026</v>
      </c>
    </row>
    <row r="125" spans="1:13" x14ac:dyDescent="0.25">
      <c r="A125" t="s">
        <v>201</v>
      </c>
      <c r="B125">
        <v>15005.16</v>
      </c>
      <c r="C125">
        <v>843.86</v>
      </c>
      <c r="D125">
        <v>234.37</v>
      </c>
      <c r="E125">
        <v>133.35</v>
      </c>
      <c r="F125">
        <v>1.76</v>
      </c>
      <c r="G125">
        <v>66.38</v>
      </c>
      <c r="H125">
        <v>138.22</v>
      </c>
      <c r="I125">
        <v>22.71</v>
      </c>
      <c r="J125">
        <v>25.14</v>
      </c>
      <c r="K125">
        <v>0.67300000000000004</v>
      </c>
      <c r="L125" s="16">
        <f t="shared" si="4"/>
        <v>0.2647949462605807</v>
      </c>
      <c r="M125">
        <f t="shared" si="5"/>
        <v>479.58759934384278</v>
      </c>
    </row>
    <row r="126" spans="1:13" x14ac:dyDescent="0.25">
      <c r="A126" t="s">
        <v>202</v>
      </c>
      <c r="B126">
        <v>13318.65</v>
      </c>
      <c r="C126">
        <v>673.45</v>
      </c>
      <c r="D126">
        <v>208.18</v>
      </c>
      <c r="E126">
        <v>141.88</v>
      </c>
      <c r="F126">
        <v>1.47</v>
      </c>
      <c r="G126">
        <v>60.5</v>
      </c>
      <c r="H126">
        <v>130.22</v>
      </c>
      <c r="I126">
        <v>26.91</v>
      </c>
      <c r="J126">
        <v>27.35</v>
      </c>
      <c r="K126">
        <v>0.40400000000000003</v>
      </c>
      <c r="L126" s="16">
        <f t="shared" si="4"/>
        <v>0.36902803083150754</v>
      </c>
      <c r="M126">
        <f t="shared" si="5"/>
        <v>576.15555566410444</v>
      </c>
    </row>
    <row r="127" spans="1:13" x14ac:dyDescent="0.25">
      <c r="A127" t="s">
        <v>203</v>
      </c>
      <c r="B127">
        <v>4504.41</v>
      </c>
      <c r="C127">
        <v>394.36</v>
      </c>
      <c r="D127">
        <v>183.41</v>
      </c>
      <c r="E127">
        <v>50.39</v>
      </c>
      <c r="F127">
        <v>3.64</v>
      </c>
      <c r="G127">
        <v>52.6</v>
      </c>
      <c r="H127">
        <v>75.73</v>
      </c>
      <c r="I127">
        <v>18.84</v>
      </c>
      <c r="J127">
        <v>22.64</v>
      </c>
      <c r="K127">
        <v>0.67200000000000004</v>
      </c>
      <c r="L127" s="16">
        <f t="shared" si="4"/>
        <v>0.36396704448528078</v>
      </c>
      <c r="M127">
        <f t="shared" si="5"/>
        <v>668.34592107841991</v>
      </c>
    </row>
    <row r="128" spans="1:13" x14ac:dyDescent="0.25">
      <c r="A128" t="s">
        <v>203</v>
      </c>
      <c r="B128">
        <v>4378.9399999999996</v>
      </c>
      <c r="C128">
        <v>296.27</v>
      </c>
      <c r="D128">
        <v>98.09</v>
      </c>
      <c r="E128">
        <v>88.68</v>
      </c>
      <c r="F128">
        <v>1.1100000000000001</v>
      </c>
      <c r="G128">
        <v>32.840000000000003</v>
      </c>
      <c r="H128">
        <v>74.67</v>
      </c>
      <c r="I128">
        <v>28.69</v>
      </c>
      <c r="J128">
        <v>15</v>
      </c>
      <c r="K128">
        <v>0.67200000000000004</v>
      </c>
      <c r="L128" s="16">
        <f t="shared" si="4"/>
        <v>0.62690755493175798</v>
      </c>
      <c r="M128">
        <f t="shared" si="5"/>
        <v>946.27739604998897</v>
      </c>
    </row>
    <row r="129" spans="1:13" x14ac:dyDescent="0.25">
      <c r="A129" t="s">
        <v>203</v>
      </c>
      <c r="B129">
        <v>4471.01</v>
      </c>
      <c r="C129">
        <v>389.66</v>
      </c>
      <c r="D129">
        <v>120.93</v>
      </c>
      <c r="E129">
        <v>98.09</v>
      </c>
      <c r="F129">
        <v>1.23</v>
      </c>
      <c r="G129">
        <v>37.56</v>
      </c>
      <c r="H129">
        <v>75.45</v>
      </c>
      <c r="I129">
        <v>8.2799999999999994</v>
      </c>
      <c r="J129">
        <v>11.2</v>
      </c>
      <c r="K129">
        <v>0.67200000000000004</v>
      </c>
      <c r="L129" s="16">
        <f t="shared" si="4"/>
        <v>0.37003589364464995</v>
      </c>
      <c r="M129">
        <f t="shared" si="5"/>
        <v>347.25445230160591</v>
      </c>
    </row>
    <row r="130" spans="1:13" x14ac:dyDescent="0.25">
      <c r="A130" t="s">
        <v>204</v>
      </c>
      <c r="B130">
        <v>5343.98</v>
      </c>
      <c r="C130">
        <v>491.4</v>
      </c>
      <c r="D130">
        <v>106.6</v>
      </c>
      <c r="E130">
        <v>102.56</v>
      </c>
      <c r="F130">
        <v>1.04</v>
      </c>
      <c r="G130">
        <v>33.1</v>
      </c>
      <c r="H130">
        <v>82.49</v>
      </c>
      <c r="I130">
        <v>13.29</v>
      </c>
      <c r="J130">
        <v>7.03</v>
      </c>
      <c r="K130">
        <v>0.40400000000000003</v>
      </c>
      <c r="L130" s="16">
        <f t="shared" si="4"/>
        <v>0.27810217398067733</v>
      </c>
      <c r="M130">
        <f t="shared" ref="M130:M148" si="6">ka*rho*(I130/H130)^(3-(2*Dalpha))</f>
        <v>472.11727357608191</v>
      </c>
    </row>
    <row r="131" spans="1:13" x14ac:dyDescent="0.25">
      <c r="A131" t="s">
        <v>205</v>
      </c>
      <c r="B131">
        <v>2190.79</v>
      </c>
      <c r="C131">
        <v>188.78</v>
      </c>
      <c r="D131">
        <v>68.319999999999993</v>
      </c>
      <c r="E131">
        <v>57.4</v>
      </c>
      <c r="F131">
        <v>1.19</v>
      </c>
      <c r="G131">
        <v>20.3</v>
      </c>
      <c r="H131">
        <v>52.81</v>
      </c>
      <c r="I131">
        <v>15.21</v>
      </c>
      <c r="J131">
        <v>13.54</v>
      </c>
      <c r="K131">
        <v>0.40400000000000003</v>
      </c>
      <c r="L131" s="16">
        <f t="shared" ref="L131:L148" si="7">4*PI()*B131/(C131^2)</f>
        <v>0.77250028871609377</v>
      </c>
      <c r="M131">
        <f t="shared" si="6"/>
        <v>751.41763940509088</v>
      </c>
    </row>
    <row r="132" spans="1:13" x14ac:dyDescent="0.25">
      <c r="A132" t="s">
        <v>206</v>
      </c>
      <c r="B132">
        <v>5032.17</v>
      </c>
      <c r="C132">
        <v>608.35</v>
      </c>
      <c r="D132">
        <v>125.22</v>
      </c>
      <c r="E132">
        <v>121.18</v>
      </c>
      <c r="F132">
        <v>1.03</v>
      </c>
      <c r="G132">
        <v>41.42</v>
      </c>
      <c r="H132">
        <v>80.040000000000006</v>
      </c>
      <c r="I132">
        <v>10.57</v>
      </c>
      <c r="J132">
        <v>6.36</v>
      </c>
      <c r="K132">
        <v>0.40400000000000003</v>
      </c>
      <c r="L132" s="16">
        <f t="shared" si="7"/>
        <v>0.17086698000498998</v>
      </c>
      <c r="M132">
        <f t="shared" si="6"/>
        <v>402.68483495969576</v>
      </c>
    </row>
    <row r="133" spans="1:13" x14ac:dyDescent="0.25">
      <c r="A133" t="s">
        <v>207</v>
      </c>
      <c r="B133">
        <v>3273.47</v>
      </c>
      <c r="C133">
        <v>220.52</v>
      </c>
      <c r="D133">
        <v>84.41</v>
      </c>
      <c r="E133">
        <v>68.66</v>
      </c>
      <c r="F133">
        <v>1.23</v>
      </c>
      <c r="G133">
        <v>24.69</v>
      </c>
      <c r="H133">
        <v>64.56</v>
      </c>
      <c r="I133">
        <v>18.05</v>
      </c>
      <c r="J133">
        <v>13.96</v>
      </c>
      <c r="K133">
        <v>0.40400000000000003</v>
      </c>
      <c r="L133" s="16">
        <f t="shared" si="7"/>
        <v>0.8459063041226943</v>
      </c>
      <c r="M133">
        <f t="shared" si="6"/>
        <v>733.77328527998509</v>
      </c>
    </row>
    <row r="134" spans="1:13" x14ac:dyDescent="0.25">
      <c r="A134" t="s">
        <v>208</v>
      </c>
      <c r="B134">
        <v>14579.42</v>
      </c>
      <c r="C134">
        <v>767.97</v>
      </c>
      <c r="D134">
        <v>233.26</v>
      </c>
      <c r="E134">
        <v>129.13999999999999</v>
      </c>
      <c r="F134">
        <v>1.81</v>
      </c>
      <c r="G134">
        <v>68.819999999999993</v>
      </c>
      <c r="H134">
        <v>136.25</v>
      </c>
      <c r="I134">
        <v>21.41</v>
      </c>
      <c r="J134">
        <v>26.41</v>
      </c>
      <c r="K134">
        <v>0.40400000000000003</v>
      </c>
      <c r="L134" s="16">
        <f t="shared" si="7"/>
        <v>0.31064302099139568</v>
      </c>
      <c r="M134">
        <f t="shared" si="6"/>
        <v>462.78052418247159</v>
      </c>
    </row>
    <row r="135" spans="1:13" x14ac:dyDescent="0.25">
      <c r="A135" t="s">
        <v>209</v>
      </c>
      <c r="B135">
        <v>3885.99</v>
      </c>
      <c r="C135">
        <v>251.7</v>
      </c>
      <c r="D135">
        <v>93.78</v>
      </c>
      <c r="E135">
        <v>87.85</v>
      </c>
      <c r="F135">
        <v>1.07</v>
      </c>
      <c r="G135">
        <v>31.88</v>
      </c>
      <c r="H135">
        <v>70.34</v>
      </c>
      <c r="I135">
        <v>2.87</v>
      </c>
      <c r="J135">
        <v>6.97</v>
      </c>
      <c r="K135">
        <v>0.53900000000000003</v>
      </c>
      <c r="L135" s="16">
        <f t="shared" si="7"/>
        <v>0.77080604442344469</v>
      </c>
      <c r="M135">
        <f t="shared" si="6"/>
        <v>157.36008256811294</v>
      </c>
    </row>
    <row r="136" spans="1:13" x14ac:dyDescent="0.25">
      <c r="A136" t="s">
        <v>210</v>
      </c>
      <c r="B136">
        <v>33301.14</v>
      </c>
      <c r="C136">
        <v>1009.48</v>
      </c>
      <c r="D136">
        <v>264.16000000000003</v>
      </c>
      <c r="E136">
        <v>245.97</v>
      </c>
      <c r="F136">
        <v>1.07</v>
      </c>
      <c r="G136">
        <v>81.849999999999994</v>
      </c>
      <c r="H136">
        <v>205.91</v>
      </c>
      <c r="I136">
        <v>38.369999999999997</v>
      </c>
      <c r="J136">
        <v>24.09</v>
      </c>
      <c r="K136">
        <v>0.67400000000000004</v>
      </c>
      <c r="L136" s="16">
        <f t="shared" si="7"/>
        <v>0.41065160722350141</v>
      </c>
      <c r="M136">
        <f t="shared" si="6"/>
        <v>530.3986830438397</v>
      </c>
    </row>
    <row r="137" spans="1:13" x14ac:dyDescent="0.25">
      <c r="A137" t="s">
        <v>210</v>
      </c>
      <c r="B137">
        <v>4166.1099999999997</v>
      </c>
      <c r="C137">
        <v>367.94</v>
      </c>
      <c r="D137">
        <v>132.76</v>
      </c>
      <c r="E137">
        <v>82.21</v>
      </c>
      <c r="F137">
        <v>1.61</v>
      </c>
      <c r="G137">
        <v>36.1</v>
      </c>
      <c r="H137">
        <v>72.83</v>
      </c>
      <c r="I137">
        <v>11.67</v>
      </c>
      <c r="J137">
        <v>12.75</v>
      </c>
      <c r="K137">
        <v>0.67400000000000004</v>
      </c>
      <c r="L137" s="16">
        <f t="shared" si="7"/>
        <v>0.38671105600381922</v>
      </c>
      <c r="M137">
        <f t="shared" si="6"/>
        <v>470.06659072579879</v>
      </c>
    </row>
    <row r="138" spans="1:13" x14ac:dyDescent="0.25">
      <c r="A138" t="s">
        <v>211</v>
      </c>
      <c r="B138">
        <v>9955.7199999999993</v>
      </c>
      <c r="C138">
        <v>655.21</v>
      </c>
      <c r="D138">
        <v>181.28</v>
      </c>
      <c r="E138">
        <v>131.26</v>
      </c>
      <c r="F138">
        <v>1.38</v>
      </c>
      <c r="G138">
        <v>51.79</v>
      </c>
      <c r="H138">
        <v>112.59</v>
      </c>
      <c r="I138">
        <v>18.71</v>
      </c>
      <c r="J138">
        <v>18.059999999999999</v>
      </c>
      <c r="K138">
        <v>0.53800000000000003</v>
      </c>
      <c r="L138" s="16">
        <f t="shared" si="7"/>
        <v>0.29142144248534363</v>
      </c>
      <c r="M138">
        <f t="shared" si="6"/>
        <v>483.96073015680815</v>
      </c>
    </row>
    <row r="139" spans="1:13" x14ac:dyDescent="0.25">
      <c r="A139" t="s">
        <v>212</v>
      </c>
      <c r="B139">
        <v>23424.54</v>
      </c>
      <c r="C139">
        <v>1014.38</v>
      </c>
      <c r="D139">
        <v>233.13</v>
      </c>
      <c r="E139">
        <v>176.06</v>
      </c>
      <c r="F139">
        <v>1.32</v>
      </c>
      <c r="G139">
        <v>74.86</v>
      </c>
      <c r="H139">
        <v>172.7</v>
      </c>
      <c r="I139">
        <v>27.08</v>
      </c>
      <c r="J139">
        <v>25.38</v>
      </c>
      <c r="K139">
        <v>0.53800000000000003</v>
      </c>
      <c r="L139" s="16">
        <f t="shared" si="7"/>
        <v>0.2860747845058243</v>
      </c>
      <c r="M139">
        <f t="shared" si="6"/>
        <v>461.99365024167895</v>
      </c>
    </row>
    <row r="140" spans="1:13" x14ac:dyDescent="0.25">
      <c r="A140" t="s">
        <v>213</v>
      </c>
      <c r="B140">
        <v>852953.48</v>
      </c>
      <c r="C140">
        <v>22082.79</v>
      </c>
      <c r="D140">
        <v>2234.79</v>
      </c>
      <c r="E140">
        <v>1910.75</v>
      </c>
      <c r="F140">
        <v>1.17</v>
      </c>
      <c r="G140">
        <v>652.16999999999996</v>
      </c>
      <c r="H140">
        <v>1042.1199999999999</v>
      </c>
      <c r="I140">
        <v>42.72</v>
      </c>
      <c r="J140">
        <v>34.979999999999997</v>
      </c>
      <c r="K140">
        <v>1.339</v>
      </c>
      <c r="L140" s="16">
        <f t="shared" si="7"/>
        <v>2.1979981598920898E-2</v>
      </c>
      <c r="M140">
        <f t="shared" si="6"/>
        <v>157.95077427559221</v>
      </c>
    </row>
    <row r="141" spans="1:13" x14ac:dyDescent="0.25">
      <c r="A141" t="s">
        <v>214</v>
      </c>
      <c r="B141">
        <v>98296.75</v>
      </c>
      <c r="C141">
        <v>4400.16</v>
      </c>
      <c r="D141">
        <v>910.24</v>
      </c>
      <c r="E141">
        <v>618.61</v>
      </c>
      <c r="F141">
        <v>1.47</v>
      </c>
      <c r="G141">
        <v>305.39</v>
      </c>
      <c r="H141">
        <v>353.77</v>
      </c>
      <c r="I141">
        <v>28.35</v>
      </c>
      <c r="J141">
        <v>27.76</v>
      </c>
      <c r="K141">
        <v>0.80300000000000005</v>
      </c>
      <c r="L141" s="16">
        <f t="shared" si="7"/>
        <v>6.3798737625577778E-2</v>
      </c>
      <c r="M141">
        <f t="shared" si="6"/>
        <v>270.03284862657358</v>
      </c>
    </row>
    <row r="142" spans="1:13" x14ac:dyDescent="0.25">
      <c r="A142" t="s">
        <v>214</v>
      </c>
      <c r="B142">
        <v>5121.51</v>
      </c>
      <c r="C142">
        <v>425.8</v>
      </c>
      <c r="D142">
        <v>102.83</v>
      </c>
      <c r="E142">
        <v>101.23</v>
      </c>
      <c r="F142">
        <v>1.02</v>
      </c>
      <c r="G142">
        <v>33.99</v>
      </c>
      <c r="H142">
        <v>80.75</v>
      </c>
      <c r="I142">
        <v>13.52</v>
      </c>
      <c r="J142">
        <v>6.71</v>
      </c>
      <c r="K142">
        <v>0.80300000000000005</v>
      </c>
      <c r="L142" s="16">
        <f t="shared" si="7"/>
        <v>0.35497402488497676</v>
      </c>
      <c r="M142">
        <f t="shared" si="6"/>
        <v>486.87589915823753</v>
      </c>
    </row>
    <row r="143" spans="1:13" x14ac:dyDescent="0.25">
      <c r="A143" t="s">
        <v>215</v>
      </c>
      <c r="B143">
        <v>396808.54</v>
      </c>
      <c r="C143">
        <v>16728.14</v>
      </c>
      <c r="D143">
        <v>1238.02</v>
      </c>
      <c r="E143">
        <v>956.84</v>
      </c>
      <c r="F143">
        <v>1.29</v>
      </c>
      <c r="G143">
        <v>358.8</v>
      </c>
      <c r="H143">
        <v>710.8</v>
      </c>
      <c r="I143">
        <v>22.5</v>
      </c>
      <c r="J143">
        <v>19.329999999999998</v>
      </c>
      <c r="K143">
        <v>0.80300000000000005</v>
      </c>
      <c r="L143" s="16">
        <f t="shared" si="7"/>
        <v>1.7819502110771587E-2</v>
      </c>
      <c r="M143">
        <f t="shared" si="6"/>
        <v>128.43962466433027</v>
      </c>
    </row>
    <row r="144" spans="1:13" x14ac:dyDescent="0.25">
      <c r="A144" t="s">
        <v>216</v>
      </c>
      <c r="B144">
        <v>336928.65</v>
      </c>
      <c r="C144">
        <v>8659.18</v>
      </c>
      <c r="D144">
        <v>1089.93</v>
      </c>
      <c r="E144">
        <v>824.81</v>
      </c>
      <c r="F144">
        <v>1.32</v>
      </c>
      <c r="G144">
        <v>305.18</v>
      </c>
      <c r="H144">
        <v>654.97</v>
      </c>
      <c r="I144">
        <v>33.42</v>
      </c>
      <c r="J144">
        <v>27.38</v>
      </c>
      <c r="K144">
        <v>0.66900000000000004</v>
      </c>
      <c r="L144" s="16">
        <f t="shared" si="7"/>
        <v>5.6466942255652686E-2</v>
      </c>
      <c r="M144">
        <f t="shared" si="6"/>
        <v>188.18238935845673</v>
      </c>
    </row>
    <row r="145" spans="1:13" x14ac:dyDescent="0.25">
      <c r="A145" t="s">
        <v>217</v>
      </c>
      <c r="B145">
        <v>307672.68</v>
      </c>
      <c r="C145">
        <v>9631.9599999999991</v>
      </c>
      <c r="D145">
        <v>1105.8</v>
      </c>
      <c r="E145">
        <v>777.49</v>
      </c>
      <c r="F145">
        <v>1.42</v>
      </c>
      <c r="G145">
        <v>341.85</v>
      </c>
      <c r="H145">
        <v>625.89</v>
      </c>
      <c r="I145">
        <v>38.68</v>
      </c>
      <c r="J145">
        <v>37.1</v>
      </c>
      <c r="K145">
        <v>0.67100000000000004</v>
      </c>
      <c r="L145" s="16">
        <f t="shared" si="7"/>
        <v>4.1674409780758918E-2</v>
      </c>
      <c r="M145">
        <f t="shared" si="6"/>
        <v>219.3520566388485</v>
      </c>
    </row>
    <row r="146" spans="1:13" x14ac:dyDescent="0.25">
      <c r="A146" t="s">
        <v>218</v>
      </c>
      <c r="B146">
        <v>162797.74</v>
      </c>
      <c r="C146">
        <v>7731.94</v>
      </c>
      <c r="D146">
        <v>988.84</v>
      </c>
      <c r="E146">
        <v>877.03</v>
      </c>
      <c r="F146">
        <v>1.1299999999999999</v>
      </c>
      <c r="G146">
        <v>320.2</v>
      </c>
      <c r="H146">
        <v>455.28</v>
      </c>
      <c r="I146">
        <v>26.32</v>
      </c>
      <c r="J146">
        <v>18.489999999999998</v>
      </c>
      <c r="K146">
        <v>0.66900000000000004</v>
      </c>
      <c r="L146" s="16">
        <f t="shared" si="7"/>
        <v>3.4220100853288818E-2</v>
      </c>
      <c r="M146">
        <f t="shared" si="6"/>
        <v>207.94898191035642</v>
      </c>
    </row>
    <row r="147" spans="1:13" x14ac:dyDescent="0.25">
      <c r="A147" t="s">
        <v>219</v>
      </c>
      <c r="B147">
        <v>327704.69</v>
      </c>
      <c r="C147">
        <v>11890.95</v>
      </c>
      <c r="D147">
        <v>1417.18</v>
      </c>
      <c r="E147">
        <v>906.22</v>
      </c>
      <c r="F147">
        <v>1.56</v>
      </c>
      <c r="G147">
        <v>427.77</v>
      </c>
      <c r="H147">
        <v>645.95000000000005</v>
      </c>
      <c r="I147">
        <v>33.26</v>
      </c>
      <c r="J147">
        <v>34.14</v>
      </c>
      <c r="K147">
        <v>0.80300000000000005</v>
      </c>
      <c r="L147" s="16">
        <f t="shared" si="7"/>
        <v>2.9124562819114359E-2</v>
      </c>
      <c r="M147">
        <f t="shared" si="6"/>
        <v>189.55254615371919</v>
      </c>
    </row>
    <row r="148" spans="1:13" x14ac:dyDescent="0.25">
      <c r="A148" t="s">
        <v>220</v>
      </c>
      <c r="B148">
        <v>185547.89</v>
      </c>
      <c r="C148">
        <v>9755.81</v>
      </c>
      <c r="D148">
        <v>1095.29</v>
      </c>
      <c r="E148">
        <v>860.96</v>
      </c>
      <c r="F148">
        <v>1.27</v>
      </c>
      <c r="G148">
        <v>327.51</v>
      </c>
      <c r="H148">
        <v>486.05</v>
      </c>
      <c r="I148">
        <v>23.5</v>
      </c>
      <c r="J148">
        <v>20.46</v>
      </c>
      <c r="K148">
        <v>0.66900000000000004</v>
      </c>
      <c r="L148" s="16">
        <f t="shared" si="7"/>
        <v>2.4498484362321962E-2</v>
      </c>
      <c r="M148">
        <f t="shared" si="6"/>
        <v>180.24386042002899</v>
      </c>
    </row>
    <row r="149" spans="1:13" x14ac:dyDescent="0.25">
      <c r="L149" s="16"/>
    </row>
    <row r="150" spans="1:13" x14ac:dyDescent="0.25">
      <c r="L150" s="16"/>
    </row>
    <row r="151" spans="1:13" x14ac:dyDescent="0.25">
      <c r="L151" s="16"/>
    </row>
    <row r="152" spans="1:13" x14ac:dyDescent="0.25">
      <c r="L152" s="16"/>
    </row>
    <row r="153" spans="1:13" x14ac:dyDescent="0.25">
      <c r="L153" s="16"/>
    </row>
    <row r="154" spans="1:13" x14ac:dyDescent="0.25">
      <c r="L154" s="16"/>
    </row>
    <row r="155" spans="1:13" x14ac:dyDescent="0.25">
      <c r="L155" s="16"/>
    </row>
    <row r="156" spans="1:13" x14ac:dyDescent="0.25">
      <c r="L156" s="16"/>
    </row>
    <row r="157" spans="1:13" x14ac:dyDescent="0.25">
      <c r="L157" s="16"/>
    </row>
    <row r="158" spans="1:13" x14ac:dyDescent="0.25">
      <c r="L158" s="16"/>
    </row>
    <row r="159" spans="1:13" x14ac:dyDescent="0.25">
      <c r="L159" s="16"/>
    </row>
    <row r="160" spans="1:13" x14ac:dyDescent="0.25">
      <c r="L160" s="16"/>
    </row>
    <row r="161" spans="12:12" x14ac:dyDescent="0.25">
      <c r="L161" s="16"/>
    </row>
    <row r="162" spans="12:12" x14ac:dyDescent="0.25">
      <c r="L162" s="16"/>
    </row>
    <row r="163" spans="12:12" x14ac:dyDescent="0.25">
      <c r="L163" s="16"/>
    </row>
    <row r="164" spans="12:12" x14ac:dyDescent="0.25">
      <c r="L164" s="16"/>
    </row>
    <row r="165" spans="12:12" x14ac:dyDescent="0.25">
      <c r="L165" s="16"/>
    </row>
    <row r="166" spans="12:12" x14ac:dyDescent="0.25">
      <c r="L166" s="16"/>
    </row>
    <row r="167" spans="12:12" x14ac:dyDescent="0.25">
      <c r="L167" s="16"/>
    </row>
    <row r="168" spans="12:12" x14ac:dyDescent="0.25">
      <c r="L168" s="16"/>
    </row>
    <row r="169" spans="12:12" x14ac:dyDescent="0.25">
      <c r="L169" s="16"/>
    </row>
    <row r="170" spans="12:12" x14ac:dyDescent="0.25">
      <c r="L170" s="16"/>
    </row>
    <row r="171" spans="12:12" x14ac:dyDescent="0.25">
      <c r="L171" s="16"/>
    </row>
    <row r="172" spans="12:12" x14ac:dyDescent="0.25">
      <c r="L172" s="16"/>
    </row>
    <row r="173" spans="12:12" x14ac:dyDescent="0.25">
      <c r="L173" s="16"/>
    </row>
    <row r="174" spans="12:12" x14ac:dyDescent="0.25">
      <c r="L174" s="16"/>
    </row>
    <row r="175" spans="12:12" x14ac:dyDescent="0.25">
      <c r="L175" s="16"/>
    </row>
    <row r="176" spans="12:12" x14ac:dyDescent="0.25">
      <c r="L176" s="16"/>
    </row>
    <row r="177" spans="12:12" x14ac:dyDescent="0.25">
      <c r="L177" s="16"/>
    </row>
    <row r="178" spans="12:12" x14ac:dyDescent="0.25">
      <c r="L178" s="16"/>
    </row>
    <row r="179" spans="12:12" x14ac:dyDescent="0.25">
      <c r="L179" s="16"/>
    </row>
    <row r="180" spans="12:12" x14ac:dyDescent="0.25">
      <c r="L180" s="16"/>
    </row>
    <row r="181" spans="12:12" x14ac:dyDescent="0.25">
      <c r="L181" s="16"/>
    </row>
    <row r="182" spans="12:12" x14ac:dyDescent="0.25">
      <c r="L182" s="16"/>
    </row>
    <row r="183" spans="12:12" x14ac:dyDescent="0.25">
      <c r="L183" s="16"/>
    </row>
    <row r="184" spans="12:12" x14ac:dyDescent="0.25">
      <c r="L184" s="16"/>
    </row>
    <row r="185" spans="12:12" x14ac:dyDescent="0.25">
      <c r="L185" s="16"/>
    </row>
    <row r="186" spans="12:12" x14ac:dyDescent="0.25">
      <c r="L186" s="16"/>
    </row>
    <row r="187" spans="12:12" x14ac:dyDescent="0.25">
      <c r="L187" s="16"/>
    </row>
    <row r="188" spans="12:12" x14ac:dyDescent="0.25">
      <c r="L188" s="16"/>
    </row>
    <row r="189" spans="12:12" x14ac:dyDescent="0.25">
      <c r="L189" s="16"/>
    </row>
    <row r="190" spans="12:12" x14ac:dyDescent="0.25">
      <c r="L190" s="16"/>
    </row>
    <row r="191" spans="12:12" x14ac:dyDescent="0.25">
      <c r="L191" s="16"/>
    </row>
    <row r="192" spans="12:12" x14ac:dyDescent="0.25">
      <c r="L192" s="16"/>
    </row>
    <row r="193" spans="12:12" x14ac:dyDescent="0.25">
      <c r="L193" s="16"/>
    </row>
    <row r="194" spans="12:12" x14ac:dyDescent="0.25">
      <c r="L194" s="16"/>
    </row>
    <row r="195" spans="12:12" x14ac:dyDescent="0.25">
      <c r="L195" s="16"/>
    </row>
    <row r="196" spans="12:12" x14ac:dyDescent="0.25">
      <c r="L196" s="16"/>
    </row>
    <row r="197" spans="12:12" x14ac:dyDescent="0.25">
      <c r="L197" s="16"/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1"/>
  <sheetViews>
    <sheetView workbookViewId="0">
      <selection activeCell="O7" sqref="O7"/>
    </sheetView>
  </sheetViews>
  <sheetFormatPr defaultRowHeight="15" x14ac:dyDescent="0.25"/>
  <cols>
    <col min="1" max="1" width="19" bestFit="1" customWidth="1"/>
    <col min="8" max="8" width="18.5703125" bestFit="1" customWidth="1"/>
    <col min="9" max="9" width="19.85546875" bestFit="1" customWidth="1"/>
    <col min="13" max="13" width="16.140625" bestFit="1" customWidth="1"/>
    <col min="14" max="14" width="12.42578125" customWidth="1"/>
  </cols>
  <sheetData>
    <row r="1" spans="1:16" x14ac:dyDescent="0.25">
      <c r="A1" t="s">
        <v>58</v>
      </c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I1" t="s">
        <v>66</v>
      </c>
      <c r="J1" t="s">
        <v>67</v>
      </c>
      <c r="K1" t="s">
        <v>68</v>
      </c>
      <c r="L1" t="s">
        <v>221</v>
      </c>
      <c r="M1" t="s">
        <v>70</v>
      </c>
      <c r="N1" t="s">
        <v>222</v>
      </c>
      <c r="P1" t="s">
        <v>223</v>
      </c>
    </row>
    <row r="2" spans="1:16" x14ac:dyDescent="0.25">
      <c r="A2" t="s">
        <v>224</v>
      </c>
      <c r="B2">
        <v>1260.05</v>
      </c>
      <c r="C2">
        <v>146.22</v>
      </c>
      <c r="D2">
        <v>57.44</v>
      </c>
      <c r="E2">
        <v>43.38</v>
      </c>
      <c r="F2">
        <v>1.32</v>
      </c>
      <c r="G2">
        <v>16.190000000000001</v>
      </c>
      <c r="H2">
        <v>40.049999999999997</v>
      </c>
      <c r="I2">
        <v>10.48</v>
      </c>
      <c r="J2">
        <v>9.8800000000000008</v>
      </c>
      <c r="K2">
        <v>0.40200000000000002</v>
      </c>
      <c r="L2">
        <f t="shared" ref="L2:L33" si="0">4*PI()*B2/(C2^2)</f>
        <v>0.74060064094473455</v>
      </c>
      <c r="M2">
        <f t="shared" ref="M2:M33" si="1">ka*rho*(I2/H2)^(3-(2*Dalpha))</f>
        <v>695.91782157341413</v>
      </c>
      <c r="P2">
        <f t="shared" ref="P2:P31" si="2">I2</f>
        <v>10.48</v>
      </c>
    </row>
    <row r="3" spans="1:16" x14ac:dyDescent="0.25">
      <c r="A3" t="s">
        <v>224</v>
      </c>
      <c r="B3">
        <v>17797.47</v>
      </c>
      <c r="C3">
        <v>1270.96</v>
      </c>
      <c r="D3">
        <v>216.51</v>
      </c>
      <c r="E3">
        <v>192.41</v>
      </c>
      <c r="F3">
        <v>1.1299999999999999</v>
      </c>
      <c r="G3">
        <v>66.349999999999994</v>
      </c>
      <c r="H3">
        <v>150.53</v>
      </c>
      <c r="I3">
        <v>20.21</v>
      </c>
      <c r="J3">
        <v>15.94</v>
      </c>
      <c r="K3">
        <v>0.40200000000000002</v>
      </c>
      <c r="L3">
        <f t="shared" si="0"/>
        <v>0.13845363697109356</v>
      </c>
      <c r="M3">
        <f t="shared" si="1"/>
        <v>408.0426412631715</v>
      </c>
      <c r="P3">
        <f t="shared" si="2"/>
        <v>20.21</v>
      </c>
    </row>
    <row r="4" spans="1:16" x14ac:dyDescent="0.25">
      <c r="A4" t="s">
        <v>225</v>
      </c>
      <c r="B4">
        <v>6937.11</v>
      </c>
      <c r="C4">
        <v>596.65</v>
      </c>
      <c r="D4">
        <v>186.39</v>
      </c>
      <c r="E4">
        <v>103.9</v>
      </c>
      <c r="F4">
        <v>1.79</v>
      </c>
      <c r="G4">
        <v>53.74</v>
      </c>
      <c r="H4">
        <v>93.98</v>
      </c>
      <c r="I4">
        <v>14.48</v>
      </c>
      <c r="J4">
        <v>15.96</v>
      </c>
      <c r="K4">
        <v>0.53600000000000003</v>
      </c>
      <c r="L4">
        <f t="shared" si="0"/>
        <v>0.24487765355668892</v>
      </c>
      <c r="M4">
        <f t="shared" si="1"/>
        <v>455.55146280754599</v>
      </c>
      <c r="P4">
        <f t="shared" si="2"/>
        <v>14.48</v>
      </c>
    </row>
    <row r="5" spans="1:16" x14ac:dyDescent="0.25">
      <c r="A5" t="s">
        <v>225</v>
      </c>
      <c r="B5">
        <v>4852.79</v>
      </c>
      <c r="C5">
        <v>462.75</v>
      </c>
      <c r="D5">
        <v>116.22</v>
      </c>
      <c r="E5">
        <v>101.76</v>
      </c>
      <c r="F5">
        <v>1.1399999999999999</v>
      </c>
      <c r="G5">
        <v>35.14</v>
      </c>
      <c r="H5">
        <v>78.61</v>
      </c>
      <c r="I5">
        <v>14.79</v>
      </c>
      <c r="J5">
        <v>12.41</v>
      </c>
      <c r="K5">
        <v>0.53600000000000003</v>
      </c>
      <c r="L5">
        <f t="shared" si="0"/>
        <v>0.28477935837929436</v>
      </c>
      <c r="M5">
        <f t="shared" si="1"/>
        <v>534.49451246474746</v>
      </c>
      <c r="P5">
        <f t="shared" si="2"/>
        <v>14.79</v>
      </c>
    </row>
    <row r="6" spans="1:16" x14ac:dyDescent="0.25">
      <c r="A6" t="s">
        <v>226</v>
      </c>
      <c r="B6">
        <v>20010.34</v>
      </c>
      <c r="C6">
        <v>1283.01</v>
      </c>
      <c r="D6">
        <v>235.39</v>
      </c>
      <c r="E6">
        <v>194.42</v>
      </c>
      <c r="F6">
        <v>1.21</v>
      </c>
      <c r="G6">
        <v>73.77</v>
      </c>
      <c r="H6">
        <v>159.62</v>
      </c>
      <c r="I6">
        <v>14.45</v>
      </c>
      <c r="J6">
        <v>9.4700000000000006</v>
      </c>
      <c r="K6">
        <v>0.40200000000000002</v>
      </c>
      <c r="L6">
        <f t="shared" si="0"/>
        <v>0.15275810042543458</v>
      </c>
      <c r="M6">
        <f t="shared" si="1"/>
        <v>297.69763266187095</v>
      </c>
      <c r="P6">
        <f t="shared" si="2"/>
        <v>14.45</v>
      </c>
    </row>
    <row r="7" spans="1:16" x14ac:dyDescent="0.25">
      <c r="A7" t="s">
        <v>226</v>
      </c>
      <c r="B7">
        <v>15560.89</v>
      </c>
      <c r="C7">
        <v>1163.31</v>
      </c>
      <c r="D7">
        <v>269.94</v>
      </c>
      <c r="E7">
        <v>188.8</v>
      </c>
      <c r="F7">
        <v>1.43</v>
      </c>
      <c r="G7">
        <v>89.04</v>
      </c>
      <c r="H7">
        <v>140.76</v>
      </c>
      <c r="I7">
        <v>18.28</v>
      </c>
      <c r="J7">
        <v>18.07</v>
      </c>
      <c r="K7">
        <v>0.40200000000000002</v>
      </c>
      <c r="L7">
        <f t="shared" si="0"/>
        <v>0.14449518453071938</v>
      </c>
      <c r="M7">
        <f t="shared" si="1"/>
        <v>397.3273815269855</v>
      </c>
      <c r="P7">
        <f t="shared" si="2"/>
        <v>18.28</v>
      </c>
    </row>
    <row r="8" spans="1:16" x14ac:dyDescent="0.25">
      <c r="A8" t="s">
        <v>227</v>
      </c>
      <c r="B8">
        <v>8213.91</v>
      </c>
      <c r="C8">
        <v>802.85</v>
      </c>
      <c r="D8">
        <v>153.71</v>
      </c>
      <c r="E8">
        <v>112.47</v>
      </c>
      <c r="F8">
        <v>1.37</v>
      </c>
      <c r="G8">
        <v>45.65</v>
      </c>
      <c r="H8">
        <v>102.27</v>
      </c>
      <c r="I8">
        <v>11.21</v>
      </c>
      <c r="J8">
        <v>10.63</v>
      </c>
      <c r="K8">
        <v>0.53600000000000003</v>
      </c>
      <c r="L8">
        <f t="shared" si="0"/>
        <v>0.16013673908143192</v>
      </c>
      <c r="M8">
        <f t="shared" si="1"/>
        <v>346.92598810082404</v>
      </c>
      <c r="P8">
        <f t="shared" si="2"/>
        <v>11.21</v>
      </c>
    </row>
    <row r="9" spans="1:16" x14ac:dyDescent="0.25">
      <c r="A9" t="s">
        <v>227</v>
      </c>
      <c r="B9">
        <v>5435.4</v>
      </c>
      <c r="C9">
        <v>405.98</v>
      </c>
      <c r="D9">
        <v>114.62</v>
      </c>
      <c r="E9">
        <v>89.98</v>
      </c>
      <c r="F9">
        <v>1.27</v>
      </c>
      <c r="G9">
        <v>32.659999999999997</v>
      </c>
      <c r="H9">
        <v>83.19</v>
      </c>
      <c r="I9">
        <v>16.28</v>
      </c>
      <c r="J9">
        <v>13.94</v>
      </c>
      <c r="K9">
        <v>0.53600000000000003</v>
      </c>
      <c r="L9">
        <f t="shared" si="0"/>
        <v>0.41441178334153084</v>
      </c>
      <c r="M9">
        <f t="shared" si="1"/>
        <v>551.59150570795396</v>
      </c>
      <c r="P9">
        <f t="shared" si="2"/>
        <v>16.28</v>
      </c>
    </row>
    <row r="10" spans="1:16" x14ac:dyDescent="0.25">
      <c r="A10" t="s">
        <v>227</v>
      </c>
      <c r="B10">
        <v>8275.02</v>
      </c>
      <c r="C10">
        <v>557.54999999999995</v>
      </c>
      <c r="D10">
        <v>185.85</v>
      </c>
      <c r="E10">
        <v>120.51</v>
      </c>
      <c r="F10">
        <v>1.54</v>
      </c>
      <c r="G10">
        <v>55.05</v>
      </c>
      <c r="H10">
        <v>102.65</v>
      </c>
      <c r="I10">
        <v>16.41</v>
      </c>
      <c r="J10">
        <v>17.14</v>
      </c>
      <c r="K10">
        <v>0.53600000000000003</v>
      </c>
      <c r="L10">
        <f t="shared" si="0"/>
        <v>0.33451167181886265</v>
      </c>
      <c r="M10">
        <f t="shared" si="1"/>
        <v>469.19205610718785</v>
      </c>
      <c r="P10">
        <f t="shared" si="2"/>
        <v>16.41</v>
      </c>
    </row>
    <row r="11" spans="1:16" x14ac:dyDescent="0.25">
      <c r="A11" t="s">
        <v>227</v>
      </c>
      <c r="B11">
        <v>36532.61</v>
      </c>
      <c r="C11">
        <v>2105.41</v>
      </c>
      <c r="D11">
        <v>394.2</v>
      </c>
      <c r="E11">
        <v>282.26</v>
      </c>
      <c r="F11">
        <v>1.4</v>
      </c>
      <c r="G11">
        <v>120.48</v>
      </c>
      <c r="H11">
        <v>215.67</v>
      </c>
      <c r="I11">
        <v>27.32</v>
      </c>
      <c r="J11">
        <v>26.76</v>
      </c>
      <c r="K11">
        <v>0.53600000000000003</v>
      </c>
      <c r="L11">
        <f t="shared" si="0"/>
        <v>0.10356599976037445</v>
      </c>
      <c r="M11">
        <f t="shared" si="1"/>
        <v>389.49663852381923</v>
      </c>
      <c r="P11">
        <f t="shared" si="2"/>
        <v>27.32</v>
      </c>
    </row>
    <row r="12" spans="1:16" x14ac:dyDescent="0.25">
      <c r="A12" t="s">
        <v>227</v>
      </c>
      <c r="B12">
        <v>38833.22</v>
      </c>
      <c r="C12">
        <v>1250.6099999999999</v>
      </c>
      <c r="D12">
        <v>333.67</v>
      </c>
      <c r="E12">
        <v>230.84</v>
      </c>
      <c r="F12">
        <v>1.45</v>
      </c>
      <c r="G12">
        <v>92.91</v>
      </c>
      <c r="H12">
        <v>222.36</v>
      </c>
      <c r="I12">
        <v>37.14</v>
      </c>
      <c r="J12">
        <v>37.26</v>
      </c>
      <c r="K12">
        <v>0.53600000000000003</v>
      </c>
      <c r="L12">
        <f t="shared" si="0"/>
        <v>0.31201068945174626</v>
      </c>
      <c r="M12">
        <f t="shared" si="1"/>
        <v>485.93606865973385</v>
      </c>
      <c r="P12">
        <f t="shared" si="2"/>
        <v>37.14</v>
      </c>
    </row>
    <row r="13" spans="1:16" x14ac:dyDescent="0.25">
      <c r="A13" t="s">
        <v>228</v>
      </c>
      <c r="B13">
        <v>4097.49</v>
      </c>
      <c r="C13">
        <v>465.97</v>
      </c>
      <c r="D13">
        <v>108.19</v>
      </c>
      <c r="E13">
        <v>79.27</v>
      </c>
      <c r="F13">
        <v>1.36</v>
      </c>
      <c r="G13">
        <v>34.47</v>
      </c>
      <c r="H13">
        <v>72.23</v>
      </c>
      <c r="I13">
        <v>11.38</v>
      </c>
      <c r="J13">
        <v>11</v>
      </c>
      <c r="K13">
        <v>0.53600000000000003</v>
      </c>
      <c r="L13">
        <f t="shared" si="0"/>
        <v>0.23714384247746675</v>
      </c>
      <c r="M13">
        <f t="shared" si="1"/>
        <v>463.75720116368564</v>
      </c>
      <c r="P13">
        <f t="shared" si="2"/>
        <v>11.38</v>
      </c>
    </row>
    <row r="14" spans="1:16" x14ac:dyDescent="0.25">
      <c r="A14" t="s">
        <v>228</v>
      </c>
      <c r="B14">
        <v>6550.42</v>
      </c>
      <c r="C14">
        <v>576.83000000000004</v>
      </c>
      <c r="D14">
        <v>163.36000000000001</v>
      </c>
      <c r="E14">
        <v>119.44</v>
      </c>
      <c r="F14">
        <v>1.37</v>
      </c>
      <c r="G14">
        <v>46.85</v>
      </c>
      <c r="H14">
        <v>91.32</v>
      </c>
      <c r="I14">
        <v>14.41</v>
      </c>
      <c r="J14">
        <v>13.83</v>
      </c>
      <c r="K14">
        <v>0.53600000000000003</v>
      </c>
      <c r="L14">
        <f t="shared" si="0"/>
        <v>0.24739067895412295</v>
      </c>
      <c r="M14">
        <f t="shared" si="1"/>
        <v>464.332851437621</v>
      </c>
      <c r="P14">
        <f t="shared" si="2"/>
        <v>14.41</v>
      </c>
    </row>
    <row r="15" spans="1:16" x14ac:dyDescent="0.25">
      <c r="A15" t="s">
        <v>228</v>
      </c>
      <c r="B15">
        <v>3411.61</v>
      </c>
      <c r="C15">
        <v>256.55</v>
      </c>
      <c r="D15">
        <v>94.26</v>
      </c>
      <c r="E15">
        <v>64.27</v>
      </c>
      <c r="F15">
        <v>1.47</v>
      </c>
      <c r="G15">
        <v>27.58</v>
      </c>
      <c r="H15">
        <v>65.91</v>
      </c>
      <c r="I15">
        <v>21.32</v>
      </c>
      <c r="J15">
        <v>21.69</v>
      </c>
      <c r="K15">
        <v>0.53600000000000003</v>
      </c>
      <c r="L15">
        <f t="shared" si="0"/>
        <v>0.65136617885466486</v>
      </c>
      <c r="M15">
        <f t="shared" si="1"/>
        <v>824.55505699726268</v>
      </c>
      <c r="P15">
        <f t="shared" si="2"/>
        <v>21.32</v>
      </c>
    </row>
    <row r="16" spans="1:16" x14ac:dyDescent="0.25">
      <c r="A16" t="s">
        <v>229</v>
      </c>
      <c r="B16">
        <v>6059.03</v>
      </c>
      <c r="C16">
        <v>767.5</v>
      </c>
      <c r="D16">
        <v>133.9</v>
      </c>
      <c r="E16">
        <v>117.83</v>
      </c>
      <c r="F16">
        <v>1.1399999999999999</v>
      </c>
      <c r="G16">
        <v>41.8</v>
      </c>
      <c r="H16">
        <v>87.83</v>
      </c>
      <c r="I16">
        <v>8.89</v>
      </c>
      <c r="J16">
        <v>6.34</v>
      </c>
      <c r="K16">
        <v>0.53600000000000003</v>
      </c>
      <c r="L16">
        <f t="shared" si="0"/>
        <v>0.12925763294001322</v>
      </c>
      <c r="M16">
        <f t="shared" si="1"/>
        <v>325.50529014623316</v>
      </c>
      <c r="P16">
        <f t="shared" si="2"/>
        <v>8.89</v>
      </c>
    </row>
    <row r="17" spans="1:16" x14ac:dyDescent="0.25">
      <c r="A17" t="s">
        <v>229</v>
      </c>
      <c r="B17">
        <v>14900.31</v>
      </c>
      <c r="C17">
        <v>1389.33</v>
      </c>
      <c r="D17">
        <v>214.77</v>
      </c>
      <c r="E17">
        <v>170.32</v>
      </c>
      <c r="F17">
        <v>1.26</v>
      </c>
      <c r="G17">
        <v>60.63</v>
      </c>
      <c r="H17">
        <v>137.74</v>
      </c>
      <c r="I17">
        <v>11.51</v>
      </c>
      <c r="J17">
        <v>10.29</v>
      </c>
      <c r="K17">
        <v>0.53600000000000003</v>
      </c>
      <c r="L17">
        <f t="shared" si="0"/>
        <v>9.7005049318428654E-2</v>
      </c>
      <c r="M17">
        <f t="shared" si="1"/>
        <v>279.23068683115997</v>
      </c>
      <c r="P17">
        <f t="shared" si="2"/>
        <v>11.51</v>
      </c>
    </row>
    <row r="18" spans="1:16" x14ac:dyDescent="0.25">
      <c r="A18" t="s">
        <v>229</v>
      </c>
      <c r="B18">
        <v>5497.36</v>
      </c>
      <c r="C18">
        <v>565.59</v>
      </c>
      <c r="D18">
        <v>166.57</v>
      </c>
      <c r="E18">
        <v>106.05</v>
      </c>
      <c r="F18">
        <v>1.57</v>
      </c>
      <c r="G18">
        <v>50.05</v>
      </c>
      <c r="H18">
        <v>83.66</v>
      </c>
      <c r="I18">
        <v>13.58</v>
      </c>
      <c r="J18">
        <v>14.3</v>
      </c>
      <c r="K18">
        <v>0.53600000000000003</v>
      </c>
      <c r="L18">
        <f t="shared" si="0"/>
        <v>0.21595367428126305</v>
      </c>
      <c r="M18">
        <f t="shared" si="1"/>
        <v>474.95938803309241</v>
      </c>
      <c r="P18">
        <f t="shared" si="2"/>
        <v>13.58</v>
      </c>
    </row>
    <row r="19" spans="1:16" x14ac:dyDescent="0.25">
      <c r="A19" t="s">
        <v>230</v>
      </c>
      <c r="B19">
        <v>5485.37</v>
      </c>
      <c r="C19">
        <v>599.73</v>
      </c>
      <c r="D19">
        <v>124.93</v>
      </c>
      <c r="E19">
        <v>78.73</v>
      </c>
      <c r="F19">
        <v>1.59</v>
      </c>
      <c r="G19">
        <v>37.950000000000003</v>
      </c>
      <c r="H19">
        <v>83.57</v>
      </c>
      <c r="I19">
        <v>11.67</v>
      </c>
      <c r="J19">
        <v>12.74</v>
      </c>
      <c r="K19">
        <v>0.40200000000000002</v>
      </c>
      <c r="L19">
        <f t="shared" si="0"/>
        <v>0.19164797875240414</v>
      </c>
      <c r="M19">
        <f t="shared" si="1"/>
        <v>421.08261535852029</v>
      </c>
      <c r="P19">
        <f t="shared" si="2"/>
        <v>11.67</v>
      </c>
    </row>
    <row r="20" spans="1:16" x14ac:dyDescent="0.25">
      <c r="A20" t="s">
        <v>230</v>
      </c>
      <c r="B20">
        <v>4303.58</v>
      </c>
      <c r="C20">
        <v>422.18</v>
      </c>
      <c r="D20">
        <v>96</v>
      </c>
      <c r="E20">
        <v>88.77</v>
      </c>
      <c r="F20">
        <v>1.08</v>
      </c>
      <c r="G20">
        <v>29.67</v>
      </c>
      <c r="H20">
        <v>74.02</v>
      </c>
      <c r="I20">
        <v>11.76</v>
      </c>
      <c r="J20">
        <v>7.75</v>
      </c>
      <c r="K20">
        <v>0.40200000000000002</v>
      </c>
      <c r="L20">
        <f t="shared" si="0"/>
        <v>0.30342016030063218</v>
      </c>
      <c r="M20">
        <f t="shared" si="1"/>
        <v>466.87169132994666</v>
      </c>
      <c r="P20">
        <f t="shared" si="2"/>
        <v>11.76</v>
      </c>
    </row>
    <row r="21" spans="1:16" x14ac:dyDescent="0.25">
      <c r="A21" t="s">
        <v>230</v>
      </c>
      <c r="B21">
        <v>9994.36</v>
      </c>
      <c r="C21">
        <v>888.95</v>
      </c>
      <c r="D21">
        <v>198.44</v>
      </c>
      <c r="E21">
        <v>121.31</v>
      </c>
      <c r="F21">
        <v>1.64</v>
      </c>
      <c r="G21">
        <v>58.73</v>
      </c>
      <c r="H21">
        <v>112.81</v>
      </c>
      <c r="I21">
        <v>14.08</v>
      </c>
      <c r="J21">
        <v>15.09</v>
      </c>
      <c r="K21">
        <v>0.40200000000000002</v>
      </c>
      <c r="L21">
        <f t="shared" si="0"/>
        <v>0.15893157392112747</v>
      </c>
      <c r="M21">
        <f t="shared" si="1"/>
        <v>384.90627654205883</v>
      </c>
      <c r="P21">
        <f t="shared" si="2"/>
        <v>14.08</v>
      </c>
    </row>
    <row r="22" spans="1:16" x14ac:dyDescent="0.25">
      <c r="A22" t="s">
        <v>231</v>
      </c>
      <c r="B22">
        <v>4797.01</v>
      </c>
      <c r="C22">
        <v>623.83000000000004</v>
      </c>
      <c r="D22">
        <v>131.35</v>
      </c>
      <c r="E22">
        <v>93.19</v>
      </c>
      <c r="F22">
        <v>1.41</v>
      </c>
      <c r="G22">
        <v>41.09</v>
      </c>
      <c r="H22">
        <v>78.150000000000006</v>
      </c>
      <c r="I22">
        <v>9.2799999999999994</v>
      </c>
      <c r="J22">
        <v>9.1300000000000008</v>
      </c>
      <c r="K22">
        <v>0.40200000000000002</v>
      </c>
      <c r="L22">
        <f t="shared" si="0"/>
        <v>0.15489877226057944</v>
      </c>
      <c r="M22">
        <f t="shared" si="1"/>
        <v>369.86747601737147</v>
      </c>
      <c r="P22">
        <f t="shared" si="2"/>
        <v>9.2799999999999994</v>
      </c>
    </row>
    <row r="23" spans="1:16" x14ac:dyDescent="0.25">
      <c r="A23" t="s">
        <v>231</v>
      </c>
      <c r="B23">
        <v>14388.14</v>
      </c>
      <c r="C23">
        <v>953.22</v>
      </c>
      <c r="D23">
        <v>223.74</v>
      </c>
      <c r="E23">
        <v>222.54</v>
      </c>
      <c r="F23">
        <v>1.01</v>
      </c>
      <c r="G23">
        <v>71.25</v>
      </c>
      <c r="H23">
        <v>135.35</v>
      </c>
      <c r="I23">
        <v>19.940000000000001</v>
      </c>
      <c r="J23">
        <v>10.33</v>
      </c>
      <c r="K23">
        <v>0.40200000000000002</v>
      </c>
      <c r="L23">
        <f t="shared" si="0"/>
        <v>0.19898861402452969</v>
      </c>
      <c r="M23">
        <f t="shared" si="1"/>
        <v>439.50565124247248</v>
      </c>
      <c r="P23">
        <f t="shared" si="2"/>
        <v>19.940000000000001</v>
      </c>
    </row>
    <row r="24" spans="1:16" x14ac:dyDescent="0.25">
      <c r="A24" t="s">
        <v>231</v>
      </c>
      <c r="B24">
        <v>45940.26</v>
      </c>
      <c r="C24">
        <v>2515.81</v>
      </c>
      <c r="D24">
        <v>599.73</v>
      </c>
      <c r="E24">
        <v>221.74</v>
      </c>
      <c r="F24">
        <v>2.7</v>
      </c>
      <c r="G24">
        <v>172.12</v>
      </c>
      <c r="H24">
        <v>241.85</v>
      </c>
      <c r="I24">
        <v>21.83</v>
      </c>
      <c r="J24">
        <v>28.76</v>
      </c>
      <c r="K24">
        <v>0.40200000000000002</v>
      </c>
      <c r="L24">
        <f t="shared" si="0"/>
        <v>9.12110876849236E-2</v>
      </c>
      <c r="M24">
        <f t="shared" si="1"/>
        <v>297.00042020780523</v>
      </c>
      <c r="P24">
        <f t="shared" si="2"/>
        <v>21.83</v>
      </c>
    </row>
    <row r="25" spans="1:16" x14ac:dyDescent="0.25">
      <c r="A25" t="s">
        <v>232</v>
      </c>
      <c r="B25">
        <v>45649.85</v>
      </c>
      <c r="C25">
        <v>2338.39</v>
      </c>
      <c r="D25">
        <v>393.66</v>
      </c>
      <c r="E25">
        <v>381.88</v>
      </c>
      <c r="F25">
        <v>1.03</v>
      </c>
      <c r="G25">
        <v>127.88</v>
      </c>
      <c r="H25">
        <v>241.09</v>
      </c>
      <c r="I25">
        <v>21.36</v>
      </c>
      <c r="J25">
        <v>10.49</v>
      </c>
      <c r="K25">
        <v>0.53600000000000003</v>
      </c>
      <c r="L25">
        <f t="shared" si="0"/>
        <v>0.10490962354539389</v>
      </c>
      <c r="M25">
        <f t="shared" si="1"/>
        <v>292.60961297119542</v>
      </c>
      <c r="P25">
        <f t="shared" si="2"/>
        <v>21.36</v>
      </c>
    </row>
    <row r="26" spans="1:16" x14ac:dyDescent="0.25">
      <c r="A26" t="s">
        <v>232</v>
      </c>
      <c r="B26">
        <v>19187.98</v>
      </c>
      <c r="C26">
        <v>1165.98</v>
      </c>
      <c r="D26">
        <v>267.26</v>
      </c>
      <c r="E26">
        <v>259.76</v>
      </c>
      <c r="F26">
        <v>1.03</v>
      </c>
      <c r="G26">
        <v>96.44</v>
      </c>
      <c r="H26">
        <v>156.30000000000001</v>
      </c>
      <c r="I26">
        <v>26.24</v>
      </c>
      <c r="J26">
        <v>15.03</v>
      </c>
      <c r="K26">
        <v>0.53600000000000003</v>
      </c>
      <c r="L26">
        <f t="shared" si="0"/>
        <v>0.17736050596221514</v>
      </c>
      <c r="M26">
        <f t="shared" si="1"/>
        <v>487.92697727615848</v>
      </c>
      <c r="P26">
        <f t="shared" si="2"/>
        <v>26.24</v>
      </c>
    </row>
    <row r="27" spans="1:16" x14ac:dyDescent="0.25">
      <c r="A27" t="s">
        <v>233</v>
      </c>
      <c r="B27">
        <v>12055.06</v>
      </c>
      <c r="C27">
        <v>801.38</v>
      </c>
      <c r="D27">
        <v>261.10000000000002</v>
      </c>
      <c r="E27">
        <v>147.41999999999999</v>
      </c>
      <c r="F27">
        <v>1.77</v>
      </c>
      <c r="G27">
        <v>73.67</v>
      </c>
      <c r="H27">
        <v>123.89</v>
      </c>
      <c r="I27">
        <v>24.28</v>
      </c>
      <c r="J27">
        <v>26.4</v>
      </c>
      <c r="K27">
        <v>0.40200000000000002</v>
      </c>
      <c r="L27">
        <f t="shared" si="0"/>
        <v>0.23588604084184639</v>
      </c>
      <c r="M27">
        <f t="shared" si="1"/>
        <v>552.2311394157407</v>
      </c>
      <c r="P27">
        <f t="shared" si="2"/>
        <v>24.28</v>
      </c>
    </row>
    <row r="28" spans="1:16" x14ac:dyDescent="0.25">
      <c r="A28" t="s">
        <v>234</v>
      </c>
      <c r="B28">
        <v>2124.2800000000002</v>
      </c>
      <c r="C28">
        <v>267.93</v>
      </c>
      <c r="D28">
        <v>83.95</v>
      </c>
      <c r="E28">
        <v>43.78</v>
      </c>
      <c r="F28">
        <v>1.92</v>
      </c>
      <c r="G28">
        <v>25.66</v>
      </c>
      <c r="H28">
        <v>52.01</v>
      </c>
      <c r="I28">
        <v>13.24</v>
      </c>
      <c r="J28">
        <v>7.35</v>
      </c>
      <c r="K28">
        <v>0.40200000000000002</v>
      </c>
      <c r="L28">
        <f t="shared" si="0"/>
        <v>0.37185954718157399</v>
      </c>
      <c r="M28">
        <f t="shared" si="1"/>
        <v>680.75658917025851</v>
      </c>
      <c r="P28">
        <f t="shared" si="2"/>
        <v>13.24</v>
      </c>
    </row>
    <row r="29" spans="1:16" x14ac:dyDescent="0.25">
      <c r="A29" t="s">
        <v>234</v>
      </c>
      <c r="B29">
        <v>19504.48</v>
      </c>
      <c r="C29">
        <v>819.46</v>
      </c>
      <c r="D29">
        <v>263.11</v>
      </c>
      <c r="E29">
        <v>195.22</v>
      </c>
      <c r="F29">
        <v>1.35</v>
      </c>
      <c r="G29">
        <v>74.95</v>
      </c>
      <c r="H29">
        <v>157.59</v>
      </c>
      <c r="I29">
        <v>23.68</v>
      </c>
      <c r="J29">
        <v>22.07</v>
      </c>
      <c r="K29">
        <v>0.40200000000000002</v>
      </c>
      <c r="L29">
        <f t="shared" si="0"/>
        <v>0.36499651814968004</v>
      </c>
      <c r="M29">
        <f t="shared" si="1"/>
        <v>446.51225453810895</v>
      </c>
      <c r="P29">
        <f t="shared" si="2"/>
        <v>23.68</v>
      </c>
    </row>
    <row r="30" spans="1:16" x14ac:dyDescent="0.25">
      <c r="A30" t="s">
        <v>235</v>
      </c>
      <c r="B30">
        <v>3797.15</v>
      </c>
      <c r="C30">
        <v>394.73</v>
      </c>
      <c r="D30">
        <v>94.26</v>
      </c>
      <c r="E30">
        <v>94.26</v>
      </c>
      <c r="F30">
        <v>1</v>
      </c>
      <c r="G30">
        <v>31.15</v>
      </c>
      <c r="H30">
        <v>69.53</v>
      </c>
      <c r="I30">
        <v>10.88</v>
      </c>
      <c r="J30">
        <v>6.3</v>
      </c>
      <c r="K30">
        <v>0.53600000000000003</v>
      </c>
      <c r="L30">
        <f t="shared" si="0"/>
        <v>0.30624383055405136</v>
      </c>
      <c r="M30">
        <f t="shared" si="1"/>
        <v>461.22865527711332</v>
      </c>
      <c r="P30">
        <f t="shared" si="2"/>
        <v>10.88</v>
      </c>
    </row>
    <row r="31" spans="1:16" x14ac:dyDescent="0.25">
      <c r="A31" t="s">
        <v>235</v>
      </c>
      <c r="B31">
        <v>137146.9</v>
      </c>
      <c r="C31">
        <v>10451.01</v>
      </c>
      <c r="D31">
        <v>897.65</v>
      </c>
      <c r="E31">
        <v>839.81</v>
      </c>
      <c r="F31">
        <v>1.07</v>
      </c>
      <c r="G31">
        <v>319.18</v>
      </c>
      <c r="H31">
        <v>417.88</v>
      </c>
      <c r="I31">
        <v>13.14</v>
      </c>
      <c r="J31">
        <v>6.42</v>
      </c>
      <c r="K31">
        <v>0.53600000000000003</v>
      </c>
      <c r="L31">
        <f t="shared" si="0"/>
        <v>1.5778994795111589E-2</v>
      </c>
      <c r="M31">
        <f t="shared" si="1"/>
        <v>127.75737266452306</v>
      </c>
      <c r="P31">
        <f t="shared" si="2"/>
        <v>13.14</v>
      </c>
    </row>
    <row r="32" spans="1:16" x14ac:dyDescent="0.25">
      <c r="A32" t="s">
        <v>236</v>
      </c>
      <c r="B32">
        <v>1050.28</v>
      </c>
      <c r="C32">
        <v>172.73</v>
      </c>
      <c r="D32">
        <v>61.46</v>
      </c>
      <c r="E32">
        <v>35.75</v>
      </c>
      <c r="F32">
        <v>1.72</v>
      </c>
      <c r="G32">
        <v>17.239999999999998</v>
      </c>
      <c r="H32">
        <v>36.57</v>
      </c>
      <c r="I32">
        <v>6.66</v>
      </c>
      <c r="J32">
        <v>7.81</v>
      </c>
      <c r="K32">
        <v>0.40200000000000002</v>
      </c>
      <c r="L32">
        <f t="shared" si="0"/>
        <v>0.44236363028774717</v>
      </c>
      <c r="M32">
        <f t="shared" si="1"/>
        <v>520.75130103313029</v>
      </c>
      <c r="N32">
        <v>4.8719000000000001</v>
      </c>
      <c r="P32">
        <f>N32</f>
        <v>4.8719000000000001</v>
      </c>
    </row>
    <row r="33" spans="1:16" x14ac:dyDescent="0.25">
      <c r="A33" t="s">
        <v>236</v>
      </c>
      <c r="B33">
        <v>4546.1000000000004</v>
      </c>
      <c r="C33">
        <v>421.38</v>
      </c>
      <c r="D33">
        <v>109.66</v>
      </c>
      <c r="E33">
        <v>91.18</v>
      </c>
      <c r="F33">
        <v>1.2</v>
      </c>
      <c r="G33">
        <v>38.840000000000003</v>
      </c>
      <c r="H33">
        <v>76.08</v>
      </c>
      <c r="I33">
        <v>16.010000000000002</v>
      </c>
      <c r="J33">
        <v>13.67</v>
      </c>
      <c r="K33">
        <v>0.40200000000000002</v>
      </c>
      <c r="L33">
        <f t="shared" si="0"/>
        <v>0.32173700227299468</v>
      </c>
      <c r="M33">
        <f t="shared" si="1"/>
        <v>584.58492391492268</v>
      </c>
      <c r="P33">
        <f>I33</f>
        <v>16.010000000000002</v>
      </c>
    </row>
    <row r="34" spans="1:16" x14ac:dyDescent="0.25">
      <c r="A34" t="s">
        <v>237</v>
      </c>
      <c r="B34">
        <v>299.95999999999998</v>
      </c>
      <c r="C34">
        <v>76.319999999999993</v>
      </c>
      <c r="D34">
        <v>29.73</v>
      </c>
      <c r="E34">
        <v>22.49</v>
      </c>
      <c r="F34">
        <v>1.32</v>
      </c>
      <c r="G34">
        <v>9.82</v>
      </c>
      <c r="H34">
        <v>19.54</v>
      </c>
      <c r="I34">
        <v>5.51</v>
      </c>
      <c r="J34">
        <v>5.28</v>
      </c>
      <c r="K34">
        <v>0.40200000000000002</v>
      </c>
      <c r="L34">
        <f t="shared" ref="L34:L65" si="3">4*PI()*B34/(C34^2)</f>
        <v>0.64713737889647749</v>
      </c>
      <c r="M34">
        <f t="shared" ref="M34:M65" si="4">ka*rho*(I34/H34)^(3-(2*Dalpha))</f>
        <v>738.80968537949843</v>
      </c>
      <c r="N34">
        <v>6.2713999999999999</v>
      </c>
      <c r="P34">
        <f>N34</f>
        <v>6.2713999999999999</v>
      </c>
    </row>
    <row r="35" spans="1:16" x14ac:dyDescent="0.25">
      <c r="A35" t="s">
        <v>237</v>
      </c>
      <c r="B35">
        <v>635.59</v>
      </c>
      <c r="C35">
        <v>99.62</v>
      </c>
      <c r="D35">
        <v>33.340000000000003</v>
      </c>
      <c r="E35">
        <v>32.14</v>
      </c>
      <c r="F35">
        <v>1.04</v>
      </c>
      <c r="G35">
        <v>10.78</v>
      </c>
      <c r="H35">
        <v>28.45</v>
      </c>
      <c r="I35">
        <v>9.24</v>
      </c>
      <c r="K35">
        <v>0.40200000000000002</v>
      </c>
      <c r="L35">
        <f t="shared" si="3"/>
        <v>0.80481089118176741</v>
      </c>
      <c r="M35">
        <f t="shared" si="4"/>
        <v>827.22320570037289</v>
      </c>
      <c r="N35">
        <v>4.4069000000000003</v>
      </c>
      <c r="P35">
        <f>N35</f>
        <v>4.4069000000000003</v>
      </c>
    </row>
    <row r="36" spans="1:16" x14ac:dyDescent="0.25">
      <c r="A36" t="s">
        <v>237</v>
      </c>
      <c r="B36">
        <v>1462.23</v>
      </c>
      <c r="C36">
        <v>186.79</v>
      </c>
      <c r="D36">
        <v>53.43</v>
      </c>
      <c r="E36">
        <v>51.02</v>
      </c>
      <c r="F36">
        <v>1.05</v>
      </c>
      <c r="G36">
        <v>17.350000000000001</v>
      </c>
      <c r="H36">
        <v>43.15</v>
      </c>
      <c r="I36">
        <v>12.19</v>
      </c>
      <c r="J36">
        <v>6.45</v>
      </c>
      <c r="K36">
        <v>0.40200000000000002</v>
      </c>
      <c r="L36">
        <f t="shared" si="3"/>
        <v>0.52664541764056694</v>
      </c>
      <c r="M36">
        <f t="shared" si="4"/>
        <v>739.89360392361698</v>
      </c>
      <c r="N36">
        <v>6.8185000000000002</v>
      </c>
      <c r="P36">
        <f>N36</f>
        <v>6.8185000000000002</v>
      </c>
    </row>
    <row r="37" spans="1:16" x14ac:dyDescent="0.25">
      <c r="A37" t="s">
        <v>238</v>
      </c>
      <c r="B37">
        <v>13998.14</v>
      </c>
      <c r="C37">
        <v>795.35</v>
      </c>
      <c r="D37">
        <v>210.49</v>
      </c>
      <c r="E37">
        <v>195.22</v>
      </c>
      <c r="F37">
        <v>1.08</v>
      </c>
      <c r="G37">
        <v>66.010000000000005</v>
      </c>
      <c r="H37">
        <v>133.5</v>
      </c>
      <c r="I37">
        <v>24.15</v>
      </c>
      <c r="J37">
        <v>14.84</v>
      </c>
      <c r="K37">
        <v>0.40200000000000002</v>
      </c>
      <c r="L37">
        <f t="shared" si="3"/>
        <v>0.27807607571098175</v>
      </c>
      <c r="M37">
        <f t="shared" si="4"/>
        <v>517.96408113401424</v>
      </c>
      <c r="P37">
        <f>I37</f>
        <v>24.15</v>
      </c>
    </row>
    <row r="38" spans="1:16" x14ac:dyDescent="0.25">
      <c r="A38" t="s">
        <v>239</v>
      </c>
      <c r="B38">
        <v>2235.4499999999998</v>
      </c>
      <c r="C38">
        <v>345.86</v>
      </c>
      <c r="D38">
        <v>79.13</v>
      </c>
      <c r="E38">
        <v>59.45</v>
      </c>
      <c r="F38">
        <v>1.33</v>
      </c>
      <c r="G38">
        <v>22.87</v>
      </c>
      <c r="H38">
        <v>53.35</v>
      </c>
      <c r="I38">
        <v>7.06</v>
      </c>
      <c r="J38">
        <v>6.51</v>
      </c>
      <c r="K38">
        <v>0.40200000000000002</v>
      </c>
      <c r="L38">
        <f t="shared" si="3"/>
        <v>0.23484112395228435</v>
      </c>
      <c r="M38">
        <f t="shared" si="4"/>
        <v>403.35474513065981</v>
      </c>
      <c r="N38">
        <v>8.9774999999999991</v>
      </c>
      <c r="O38" t="s">
        <v>240</v>
      </c>
      <c r="P38">
        <f>N38</f>
        <v>8.9774999999999991</v>
      </c>
    </row>
    <row r="39" spans="1:16" x14ac:dyDescent="0.25">
      <c r="A39" t="s">
        <v>239</v>
      </c>
      <c r="B39">
        <v>18676.55</v>
      </c>
      <c r="C39">
        <v>2079.17</v>
      </c>
      <c r="D39">
        <v>300.07</v>
      </c>
      <c r="E39">
        <v>252.26</v>
      </c>
      <c r="F39">
        <v>1.19</v>
      </c>
      <c r="G39">
        <v>84.82</v>
      </c>
      <c r="H39">
        <v>154.21</v>
      </c>
      <c r="I39">
        <v>10.38</v>
      </c>
      <c r="J39">
        <v>7.84</v>
      </c>
      <c r="K39">
        <v>0.40200000000000002</v>
      </c>
      <c r="L39">
        <f t="shared" si="3"/>
        <v>5.4290834664058298E-2</v>
      </c>
      <c r="M39">
        <f t="shared" si="4"/>
        <v>234.86527007470846</v>
      </c>
      <c r="P39">
        <f>I39</f>
        <v>10.38</v>
      </c>
    </row>
    <row r="40" spans="1:16" x14ac:dyDescent="0.25">
      <c r="A40" t="s">
        <v>239</v>
      </c>
      <c r="B40">
        <v>8717.2099999999991</v>
      </c>
      <c r="C40">
        <v>827.49</v>
      </c>
      <c r="D40">
        <v>180.76</v>
      </c>
      <c r="E40">
        <v>175.54</v>
      </c>
      <c r="F40">
        <v>1.03</v>
      </c>
      <c r="G40">
        <v>66.56</v>
      </c>
      <c r="H40">
        <v>105.35</v>
      </c>
      <c r="I40">
        <v>14.33</v>
      </c>
      <c r="J40">
        <v>5.98</v>
      </c>
      <c r="K40">
        <v>0.40200000000000002</v>
      </c>
      <c r="L40">
        <f t="shared" si="3"/>
        <v>0.15997858977243476</v>
      </c>
      <c r="M40">
        <f t="shared" si="4"/>
        <v>412.32557088340525</v>
      </c>
      <c r="P40">
        <f>I40</f>
        <v>14.33</v>
      </c>
    </row>
    <row r="41" spans="1:16" x14ac:dyDescent="0.25">
      <c r="A41" t="s">
        <v>241</v>
      </c>
      <c r="B41">
        <v>2396.71</v>
      </c>
      <c r="C41">
        <v>276.37</v>
      </c>
      <c r="D41">
        <v>80.87</v>
      </c>
      <c r="E41">
        <v>69.09</v>
      </c>
      <c r="F41">
        <v>1.17</v>
      </c>
      <c r="G41">
        <v>26.8</v>
      </c>
      <c r="H41">
        <v>55.24</v>
      </c>
      <c r="I41">
        <v>3.01</v>
      </c>
      <c r="J41">
        <v>9.5</v>
      </c>
      <c r="K41">
        <v>0.53600000000000003</v>
      </c>
      <c r="L41">
        <f t="shared" si="3"/>
        <v>0.39431523301557281</v>
      </c>
      <c r="M41">
        <f t="shared" si="4"/>
        <v>198.3358442307306</v>
      </c>
      <c r="N41">
        <v>11.6381</v>
      </c>
      <c r="P41">
        <f>N41</f>
        <v>11.6381</v>
      </c>
    </row>
    <row r="42" spans="1:16" x14ac:dyDescent="0.25">
      <c r="A42" t="s">
        <v>241</v>
      </c>
      <c r="B42">
        <v>1612.72</v>
      </c>
      <c r="C42">
        <v>176.21</v>
      </c>
      <c r="D42">
        <v>61.59</v>
      </c>
      <c r="E42">
        <v>48.74</v>
      </c>
      <c r="F42">
        <v>1.26</v>
      </c>
      <c r="G42">
        <v>19.7</v>
      </c>
      <c r="H42">
        <v>45.31</v>
      </c>
      <c r="I42">
        <v>14.67</v>
      </c>
      <c r="J42">
        <v>11.05</v>
      </c>
      <c r="K42">
        <v>0.53600000000000003</v>
      </c>
      <c r="L42">
        <f t="shared" si="3"/>
        <v>0.65269116421262863</v>
      </c>
      <c r="M42">
        <f t="shared" si="4"/>
        <v>825.16308318670212</v>
      </c>
      <c r="P42">
        <f>I42</f>
        <v>14.67</v>
      </c>
    </row>
    <row r="43" spans="1:16" x14ac:dyDescent="0.25">
      <c r="A43" t="s">
        <v>241</v>
      </c>
      <c r="B43">
        <v>12474.92</v>
      </c>
      <c r="C43">
        <v>989.77</v>
      </c>
      <c r="D43">
        <v>220.66</v>
      </c>
      <c r="E43">
        <v>204.6</v>
      </c>
      <c r="F43">
        <v>1.08</v>
      </c>
      <c r="G43">
        <v>77.86</v>
      </c>
      <c r="H43">
        <v>126.03</v>
      </c>
      <c r="I43">
        <v>18.38</v>
      </c>
      <c r="J43">
        <v>12.01</v>
      </c>
      <c r="K43">
        <v>0.53600000000000003</v>
      </c>
      <c r="L43">
        <f t="shared" si="3"/>
        <v>0.16002176670940671</v>
      </c>
      <c r="M43">
        <f t="shared" si="4"/>
        <v>435.96156730077473</v>
      </c>
      <c r="P43">
        <f>I43</f>
        <v>18.38</v>
      </c>
    </row>
    <row r="44" spans="1:16" x14ac:dyDescent="0.25">
      <c r="A44" t="s">
        <v>241</v>
      </c>
      <c r="B44">
        <v>27936.03</v>
      </c>
      <c r="C44">
        <v>1384.51</v>
      </c>
      <c r="D44">
        <v>304.22000000000003</v>
      </c>
      <c r="E44">
        <v>206.74</v>
      </c>
      <c r="F44">
        <v>1.47</v>
      </c>
      <c r="G44">
        <v>97.84</v>
      </c>
      <c r="H44">
        <v>188.6</v>
      </c>
      <c r="I44">
        <v>28.45</v>
      </c>
      <c r="J44">
        <v>28.79</v>
      </c>
      <c r="K44">
        <v>0.53600000000000003</v>
      </c>
      <c r="L44">
        <f t="shared" si="3"/>
        <v>0.183139641041491</v>
      </c>
      <c r="M44">
        <f t="shared" si="4"/>
        <v>447.90242569574849</v>
      </c>
      <c r="P44">
        <f>I44</f>
        <v>28.45</v>
      </c>
    </row>
    <row r="45" spans="1:16" x14ac:dyDescent="0.25">
      <c r="A45" t="s">
        <v>242</v>
      </c>
      <c r="B45">
        <v>1384.29</v>
      </c>
      <c r="C45">
        <v>160.28</v>
      </c>
      <c r="D45">
        <v>52.62</v>
      </c>
      <c r="E45">
        <v>51.02</v>
      </c>
      <c r="F45">
        <v>1.03</v>
      </c>
      <c r="G45">
        <v>16.96</v>
      </c>
      <c r="H45">
        <v>41.98</v>
      </c>
      <c r="I45">
        <v>14.01</v>
      </c>
      <c r="J45">
        <v>5.89</v>
      </c>
      <c r="K45">
        <v>0.40200000000000002</v>
      </c>
      <c r="L45">
        <f t="shared" si="3"/>
        <v>0.67713970205836671</v>
      </c>
      <c r="M45">
        <f t="shared" si="4"/>
        <v>845.4102507408528</v>
      </c>
      <c r="P45">
        <f>I45</f>
        <v>14.01</v>
      </c>
    </row>
    <row r="46" spans="1:16" x14ac:dyDescent="0.25">
      <c r="A46" t="s">
        <v>242</v>
      </c>
      <c r="B46">
        <v>984.45</v>
      </c>
      <c r="C46">
        <v>116.09</v>
      </c>
      <c r="D46">
        <v>41.78</v>
      </c>
      <c r="E46">
        <v>32.94</v>
      </c>
      <c r="F46">
        <v>1.27</v>
      </c>
      <c r="G46">
        <v>13.5</v>
      </c>
      <c r="H46">
        <v>35.4</v>
      </c>
      <c r="I46">
        <v>15.87</v>
      </c>
      <c r="J46">
        <v>14.65</v>
      </c>
      <c r="K46">
        <v>0.40200000000000002</v>
      </c>
      <c r="L46">
        <f t="shared" si="3"/>
        <v>0.91793917553607107</v>
      </c>
      <c r="M46">
        <f t="shared" si="4"/>
        <v>1070.5572091531401</v>
      </c>
      <c r="P46">
        <f>I46</f>
        <v>15.87</v>
      </c>
    </row>
    <row r="47" spans="1:16" x14ac:dyDescent="0.25">
      <c r="A47" t="s">
        <v>243</v>
      </c>
      <c r="B47">
        <v>965.57</v>
      </c>
      <c r="C47">
        <v>146.75</v>
      </c>
      <c r="D47">
        <v>47.13</v>
      </c>
      <c r="E47">
        <v>33.21</v>
      </c>
      <c r="F47">
        <v>1.42</v>
      </c>
      <c r="G47">
        <v>14.44</v>
      </c>
      <c r="H47">
        <v>35.06</v>
      </c>
      <c r="I47">
        <v>6.76</v>
      </c>
      <c r="J47">
        <v>6.78</v>
      </c>
      <c r="K47">
        <v>0.53600000000000003</v>
      </c>
      <c r="L47">
        <f t="shared" si="3"/>
        <v>0.5634266796656362</v>
      </c>
      <c r="M47">
        <f t="shared" si="4"/>
        <v>545.0781533681926</v>
      </c>
      <c r="N47">
        <v>9.3792000000000009</v>
      </c>
      <c r="P47">
        <f>N47</f>
        <v>9.3792000000000009</v>
      </c>
    </row>
    <row r="48" spans="1:16" x14ac:dyDescent="0.25">
      <c r="A48" t="s">
        <v>243</v>
      </c>
      <c r="B48">
        <v>45091.62</v>
      </c>
      <c r="C48">
        <v>2952.72</v>
      </c>
      <c r="D48">
        <v>426.33</v>
      </c>
      <c r="E48">
        <v>405.98</v>
      </c>
      <c r="F48">
        <v>1.05</v>
      </c>
      <c r="G48">
        <v>129.82</v>
      </c>
      <c r="H48">
        <v>239.61</v>
      </c>
      <c r="I48">
        <v>15.59</v>
      </c>
      <c r="J48">
        <v>9.33</v>
      </c>
      <c r="K48">
        <v>0.53600000000000003</v>
      </c>
      <c r="L48">
        <f t="shared" si="3"/>
        <v>6.4992189947641776E-2</v>
      </c>
      <c r="M48">
        <f t="shared" si="4"/>
        <v>228.57245317115783</v>
      </c>
      <c r="P48">
        <f t="shared" ref="P48:P77" si="5">I48</f>
        <v>15.59</v>
      </c>
    </row>
    <row r="49" spans="1:16" x14ac:dyDescent="0.25">
      <c r="A49" t="s">
        <v>243</v>
      </c>
      <c r="B49">
        <v>35835.550000000003</v>
      </c>
      <c r="C49">
        <v>1960.27</v>
      </c>
      <c r="D49">
        <v>415.08</v>
      </c>
      <c r="E49">
        <v>259.23</v>
      </c>
      <c r="F49">
        <v>1.6</v>
      </c>
      <c r="G49">
        <v>131.83000000000001</v>
      </c>
      <c r="H49">
        <v>213.61</v>
      </c>
      <c r="I49">
        <v>28.23</v>
      </c>
      <c r="J49">
        <v>29.74</v>
      </c>
      <c r="K49">
        <v>0.53600000000000003</v>
      </c>
      <c r="L49">
        <f t="shared" si="3"/>
        <v>0.11719043095951918</v>
      </c>
      <c r="M49">
        <f t="shared" si="4"/>
        <v>402.92330450982377</v>
      </c>
      <c r="P49">
        <f t="shared" si="5"/>
        <v>28.23</v>
      </c>
    </row>
    <row r="50" spans="1:16" x14ac:dyDescent="0.25">
      <c r="A50" t="s">
        <v>243</v>
      </c>
      <c r="B50">
        <v>45096.78</v>
      </c>
      <c r="C50">
        <v>1798.52</v>
      </c>
      <c r="D50">
        <v>321.89</v>
      </c>
      <c r="E50">
        <v>272.08</v>
      </c>
      <c r="F50">
        <v>1.18</v>
      </c>
      <c r="G50">
        <v>102.62</v>
      </c>
      <c r="H50">
        <v>239.62</v>
      </c>
      <c r="I50">
        <v>39.61</v>
      </c>
      <c r="J50">
        <v>34.049999999999997</v>
      </c>
      <c r="K50">
        <v>0.53600000000000003</v>
      </c>
      <c r="L50">
        <f t="shared" si="3"/>
        <v>0.1751962694345244</v>
      </c>
      <c r="M50">
        <f t="shared" si="4"/>
        <v>481.92157712177487</v>
      </c>
      <c r="P50">
        <f t="shared" si="5"/>
        <v>39.61</v>
      </c>
    </row>
    <row r="51" spans="1:16" x14ac:dyDescent="0.25">
      <c r="A51" t="s">
        <v>244</v>
      </c>
      <c r="B51">
        <v>4021.47</v>
      </c>
      <c r="C51">
        <v>507.21</v>
      </c>
      <c r="D51">
        <v>122.65</v>
      </c>
      <c r="E51">
        <v>75.52</v>
      </c>
      <c r="F51">
        <v>1.62</v>
      </c>
      <c r="G51">
        <v>36.479999999999997</v>
      </c>
      <c r="H51">
        <v>71.56</v>
      </c>
      <c r="I51">
        <v>8.23</v>
      </c>
      <c r="J51">
        <v>8.92</v>
      </c>
      <c r="K51">
        <v>0.53600000000000003</v>
      </c>
      <c r="L51">
        <f t="shared" si="3"/>
        <v>0.1964350955751141</v>
      </c>
      <c r="M51">
        <f t="shared" si="4"/>
        <v>360.52430743183004</v>
      </c>
      <c r="P51">
        <f t="shared" si="5"/>
        <v>8.23</v>
      </c>
    </row>
    <row r="52" spans="1:16" x14ac:dyDescent="0.25">
      <c r="A52" t="s">
        <v>244</v>
      </c>
      <c r="B52">
        <v>36326.36</v>
      </c>
      <c r="C52">
        <v>3245.15</v>
      </c>
      <c r="D52">
        <v>388.3</v>
      </c>
      <c r="E52">
        <v>371.7</v>
      </c>
      <c r="F52">
        <v>1.04</v>
      </c>
      <c r="G52">
        <v>134.24</v>
      </c>
      <c r="H52">
        <v>215.06</v>
      </c>
      <c r="I52">
        <v>12.72</v>
      </c>
      <c r="J52">
        <v>6.22</v>
      </c>
      <c r="K52">
        <v>0.53600000000000003</v>
      </c>
      <c r="L52">
        <f t="shared" si="3"/>
        <v>4.3347314298384704E-2</v>
      </c>
      <c r="M52">
        <f t="shared" si="4"/>
        <v>211.78389165545281</v>
      </c>
      <c r="P52">
        <f t="shared" si="5"/>
        <v>12.72</v>
      </c>
    </row>
    <row r="53" spans="1:16" x14ac:dyDescent="0.25">
      <c r="A53" t="s">
        <v>244</v>
      </c>
      <c r="B53">
        <v>58140.83</v>
      </c>
      <c r="C53">
        <v>3038.95</v>
      </c>
      <c r="D53">
        <v>450.97</v>
      </c>
      <c r="E53">
        <v>405.98</v>
      </c>
      <c r="F53">
        <v>1.1100000000000001</v>
      </c>
      <c r="G53">
        <v>138.69999999999999</v>
      </c>
      <c r="H53">
        <v>272.08</v>
      </c>
      <c r="I53">
        <v>20.91</v>
      </c>
      <c r="J53">
        <v>12.41</v>
      </c>
      <c r="K53">
        <v>0.53600000000000003</v>
      </c>
      <c r="L53">
        <f t="shared" si="3"/>
        <v>7.911229476226081E-2</v>
      </c>
      <c r="M53">
        <f t="shared" si="4"/>
        <v>261.14209247669299</v>
      </c>
      <c r="P53">
        <f t="shared" si="5"/>
        <v>20.91</v>
      </c>
    </row>
    <row r="54" spans="1:16" x14ac:dyDescent="0.25">
      <c r="A54" t="s">
        <v>245</v>
      </c>
      <c r="B54">
        <v>59156.59</v>
      </c>
      <c r="C54">
        <v>2178.25</v>
      </c>
      <c r="D54">
        <v>479.89</v>
      </c>
      <c r="E54">
        <v>415.62</v>
      </c>
      <c r="F54">
        <v>1.1499999999999999</v>
      </c>
      <c r="G54">
        <v>145.58000000000001</v>
      </c>
      <c r="H54">
        <v>274.45</v>
      </c>
      <c r="I54">
        <v>36.450000000000003</v>
      </c>
      <c r="J54">
        <v>26.24</v>
      </c>
      <c r="K54">
        <v>0.53600000000000003</v>
      </c>
      <c r="L54">
        <f t="shared" si="3"/>
        <v>0.15667422328308533</v>
      </c>
      <c r="M54">
        <f t="shared" si="4"/>
        <v>404.51849856271053</v>
      </c>
      <c r="P54">
        <f t="shared" si="5"/>
        <v>36.450000000000003</v>
      </c>
    </row>
    <row r="55" spans="1:16" x14ac:dyDescent="0.25">
      <c r="A55" t="s">
        <v>246</v>
      </c>
      <c r="B55">
        <v>5995.06</v>
      </c>
      <c r="C55">
        <v>539.34</v>
      </c>
      <c r="D55">
        <v>144.07</v>
      </c>
      <c r="E55">
        <v>111.94</v>
      </c>
      <c r="F55">
        <v>1.29</v>
      </c>
      <c r="G55">
        <v>40.65</v>
      </c>
      <c r="H55">
        <v>87.37</v>
      </c>
      <c r="I55">
        <v>9.1199999999999992</v>
      </c>
      <c r="J55">
        <v>8.2799999999999994</v>
      </c>
      <c r="K55">
        <v>0.53600000000000003</v>
      </c>
      <c r="L55">
        <f t="shared" si="3"/>
        <v>0.25898710221879262</v>
      </c>
      <c r="M55">
        <f t="shared" si="4"/>
        <v>333.62374313850864</v>
      </c>
      <c r="P55">
        <f t="shared" si="5"/>
        <v>9.1199999999999992</v>
      </c>
    </row>
    <row r="56" spans="1:16" x14ac:dyDescent="0.25">
      <c r="A56" t="s">
        <v>246</v>
      </c>
      <c r="B56">
        <v>24728.66</v>
      </c>
      <c r="C56">
        <v>2519.42</v>
      </c>
      <c r="D56">
        <v>322.95999999999998</v>
      </c>
      <c r="E56">
        <v>272.08</v>
      </c>
      <c r="F56">
        <v>1.19</v>
      </c>
      <c r="G56">
        <v>102.96</v>
      </c>
      <c r="H56">
        <v>177.44</v>
      </c>
      <c r="I56">
        <v>10.029999999999999</v>
      </c>
      <c r="J56">
        <v>7.88</v>
      </c>
      <c r="K56">
        <v>0.53600000000000003</v>
      </c>
      <c r="L56">
        <f t="shared" si="3"/>
        <v>4.8956380571182651E-2</v>
      </c>
      <c r="M56">
        <f t="shared" si="4"/>
        <v>204.24454773459232</v>
      </c>
      <c r="P56">
        <f t="shared" si="5"/>
        <v>10.029999999999999</v>
      </c>
    </row>
    <row r="57" spans="1:16" x14ac:dyDescent="0.25">
      <c r="A57" t="s">
        <v>247</v>
      </c>
      <c r="B57">
        <v>2315.04</v>
      </c>
      <c r="C57">
        <v>223.61</v>
      </c>
      <c r="D57">
        <v>89.04</v>
      </c>
      <c r="E57">
        <v>65.61</v>
      </c>
      <c r="F57">
        <v>1.36</v>
      </c>
      <c r="G57">
        <v>27.84</v>
      </c>
      <c r="H57">
        <v>54.29</v>
      </c>
      <c r="I57">
        <v>11.74</v>
      </c>
      <c r="J57">
        <v>11.43</v>
      </c>
      <c r="K57">
        <v>0.66900000000000004</v>
      </c>
      <c r="L57">
        <f t="shared" si="3"/>
        <v>0.58181634815747718</v>
      </c>
      <c r="M57">
        <f t="shared" si="4"/>
        <v>597.46098810201067</v>
      </c>
      <c r="P57">
        <f t="shared" si="5"/>
        <v>11.74</v>
      </c>
    </row>
    <row r="58" spans="1:16" x14ac:dyDescent="0.25">
      <c r="A58" t="s">
        <v>247</v>
      </c>
      <c r="B58">
        <v>4120.91</v>
      </c>
      <c r="C58">
        <v>435.17</v>
      </c>
      <c r="D58">
        <v>90.38</v>
      </c>
      <c r="E58">
        <v>87.03</v>
      </c>
      <c r="F58">
        <v>1.04</v>
      </c>
      <c r="G58">
        <v>29.59</v>
      </c>
      <c r="H58">
        <v>72.44</v>
      </c>
      <c r="I58">
        <v>13.44</v>
      </c>
      <c r="J58">
        <v>9.1999999999999993</v>
      </c>
      <c r="K58">
        <v>0.66900000000000004</v>
      </c>
      <c r="L58">
        <f t="shared" si="3"/>
        <v>0.27345451448218505</v>
      </c>
      <c r="M58">
        <f t="shared" si="4"/>
        <v>528.55186581527266</v>
      </c>
      <c r="P58">
        <f t="shared" si="5"/>
        <v>13.44</v>
      </c>
    </row>
    <row r="59" spans="1:16" x14ac:dyDescent="0.25">
      <c r="A59" t="s">
        <v>247</v>
      </c>
      <c r="B59">
        <v>2365.2399999999998</v>
      </c>
      <c r="C59">
        <v>239.01</v>
      </c>
      <c r="D59">
        <v>68.290000000000006</v>
      </c>
      <c r="E59">
        <v>65.61</v>
      </c>
      <c r="F59">
        <v>1.04</v>
      </c>
      <c r="G59">
        <v>22.78</v>
      </c>
      <c r="H59">
        <v>54.88</v>
      </c>
      <c r="I59">
        <v>14.79</v>
      </c>
      <c r="J59">
        <v>5.51</v>
      </c>
      <c r="K59">
        <v>0.66900000000000004</v>
      </c>
      <c r="L59">
        <f t="shared" si="3"/>
        <v>0.52029893298396968</v>
      </c>
      <c r="M59">
        <f t="shared" si="4"/>
        <v>712.51531828036991</v>
      </c>
      <c r="P59">
        <f t="shared" si="5"/>
        <v>14.79</v>
      </c>
    </row>
    <row r="60" spans="1:16" x14ac:dyDescent="0.25">
      <c r="A60" t="s">
        <v>247</v>
      </c>
      <c r="B60">
        <v>123690.37</v>
      </c>
      <c r="C60">
        <v>7333.59</v>
      </c>
      <c r="D60">
        <v>1355.05</v>
      </c>
      <c r="E60">
        <v>765.9</v>
      </c>
      <c r="F60">
        <v>1.77</v>
      </c>
      <c r="G60">
        <v>417.94</v>
      </c>
      <c r="H60">
        <v>396.85</v>
      </c>
      <c r="I60">
        <v>21.68</v>
      </c>
      <c r="J60">
        <v>23.07</v>
      </c>
      <c r="K60">
        <v>0.66900000000000004</v>
      </c>
      <c r="L60">
        <f t="shared" si="3"/>
        <v>2.8900975403807538E-2</v>
      </c>
      <c r="M60">
        <f t="shared" si="4"/>
        <v>198.745481251835</v>
      </c>
      <c r="P60">
        <f t="shared" si="5"/>
        <v>21.68</v>
      </c>
    </row>
    <row r="61" spans="1:16" x14ac:dyDescent="0.25">
      <c r="A61" t="s">
        <v>247</v>
      </c>
      <c r="B61">
        <v>53836.22</v>
      </c>
      <c r="C61">
        <v>2059.35</v>
      </c>
      <c r="D61">
        <v>431.15</v>
      </c>
      <c r="E61">
        <v>352.15</v>
      </c>
      <c r="F61">
        <v>1.22</v>
      </c>
      <c r="G61">
        <v>133.68</v>
      </c>
      <c r="H61">
        <v>261.81</v>
      </c>
      <c r="I61">
        <v>36.01</v>
      </c>
      <c r="J61">
        <v>30.52</v>
      </c>
      <c r="K61">
        <v>0.66900000000000004</v>
      </c>
      <c r="L61">
        <f t="shared" si="3"/>
        <v>0.15952328894461773</v>
      </c>
      <c r="M61">
        <f t="shared" si="4"/>
        <v>416.00683019417249</v>
      </c>
      <c r="P61">
        <f t="shared" si="5"/>
        <v>36.01</v>
      </c>
    </row>
    <row r="62" spans="1:16" x14ac:dyDescent="0.25">
      <c r="A62" t="s">
        <v>248</v>
      </c>
      <c r="B62">
        <v>79476.02</v>
      </c>
      <c r="C62">
        <v>5193.8999999999996</v>
      </c>
      <c r="D62">
        <v>780.63</v>
      </c>
      <c r="E62">
        <v>514.84</v>
      </c>
      <c r="F62">
        <v>1.52</v>
      </c>
      <c r="G62">
        <v>262.52</v>
      </c>
      <c r="H62">
        <v>318.11</v>
      </c>
      <c r="I62">
        <v>17.79</v>
      </c>
      <c r="J62">
        <v>17.86</v>
      </c>
      <c r="K62">
        <v>0.66900000000000004</v>
      </c>
      <c r="L62">
        <f t="shared" si="3"/>
        <v>3.7021908823400562E-2</v>
      </c>
      <c r="M62">
        <f t="shared" si="4"/>
        <v>202.50224846540357</v>
      </c>
      <c r="P62">
        <f t="shared" si="5"/>
        <v>17.79</v>
      </c>
    </row>
    <row r="63" spans="1:16" x14ac:dyDescent="0.25">
      <c r="A63" t="s">
        <v>248</v>
      </c>
      <c r="B63">
        <v>2752.95</v>
      </c>
      <c r="C63">
        <v>214.91</v>
      </c>
      <c r="D63">
        <v>74.31</v>
      </c>
      <c r="E63">
        <v>67.62</v>
      </c>
      <c r="F63">
        <v>1.1000000000000001</v>
      </c>
      <c r="G63">
        <v>25.19</v>
      </c>
      <c r="H63">
        <v>59.2</v>
      </c>
      <c r="I63">
        <v>21.34</v>
      </c>
      <c r="J63">
        <v>17.829999999999998</v>
      </c>
      <c r="K63">
        <v>0.66900000000000004</v>
      </c>
      <c r="L63">
        <f t="shared" si="3"/>
        <v>0.74902263042756778</v>
      </c>
      <c r="M63">
        <f t="shared" si="4"/>
        <v>899.18512794485946</v>
      </c>
      <c r="P63">
        <f t="shared" si="5"/>
        <v>21.34</v>
      </c>
    </row>
    <row r="64" spans="1:16" x14ac:dyDescent="0.25">
      <c r="A64" t="s">
        <v>248</v>
      </c>
      <c r="B64">
        <v>9284.81</v>
      </c>
      <c r="C64">
        <v>532.24</v>
      </c>
      <c r="D64">
        <v>170.05</v>
      </c>
      <c r="E64">
        <v>93.73</v>
      </c>
      <c r="F64">
        <v>1.81</v>
      </c>
      <c r="G64">
        <v>49.46</v>
      </c>
      <c r="H64">
        <v>108.73</v>
      </c>
      <c r="I64">
        <v>21.78</v>
      </c>
      <c r="J64">
        <v>25.39</v>
      </c>
      <c r="K64">
        <v>0.66900000000000004</v>
      </c>
      <c r="L64">
        <f t="shared" si="3"/>
        <v>0.41187730662684119</v>
      </c>
      <c r="M64">
        <f t="shared" si="4"/>
        <v>561.97596080169342</v>
      </c>
      <c r="P64">
        <f t="shared" si="5"/>
        <v>21.78</v>
      </c>
    </row>
    <row r="65" spans="1:16" x14ac:dyDescent="0.25">
      <c r="A65" t="s">
        <v>248</v>
      </c>
      <c r="B65">
        <v>7342.69</v>
      </c>
      <c r="C65">
        <v>462.62</v>
      </c>
      <c r="D65">
        <v>143.94</v>
      </c>
      <c r="E65">
        <v>109.8</v>
      </c>
      <c r="F65">
        <v>1.31</v>
      </c>
      <c r="G65">
        <v>47.3</v>
      </c>
      <c r="H65">
        <v>96.69</v>
      </c>
      <c r="I65">
        <v>26.65</v>
      </c>
      <c r="J65">
        <v>25.31</v>
      </c>
      <c r="K65">
        <v>0.66900000000000004</v>
      </c>
      <c r="L65">
        <f t="shared" si="3"/>
        <v>0.43113794630088237</v>
      </c>
      <c r="M65">
        <f t="shared" si="4"/>
        <v>725.44329508832652</v>
      </c>
      <c r="P65">
        <f t="shared" si="5"/>
        <v>26.65</v>
      </c>
    </row>
    <row r="66" spans="1:16" x14ac:dyDescent="0.25">
      <c r="A66" t="s">
        <v>248</v>
      </c>
      <c r="B66">
        <v>4596.91</v>
      </c>
      <c r="C66">
        <v>296.58</v>
      </c>
      <c r="D66">
        <v>94.4</v>
      </c>
      <c r="E66">
        <v>86.36</v>
      </c>
      <c r="F66">
        <v>1.0900000000000001</v>
      </c>
      <c r="G66">
        <v>29.58</v>
      </c>
      <c r="H66">
        <v>76.5</v>
      </c>
      <c r="I66">
        <v>27.18</v>
      </c>
      <c r="J66">
        <v>20.16</v>
      </c>
      <c r="K66">
        <v>0.66900000000000004</v>
      </c>
      <c r="L66">
        <f t="shared" ref="L66:L97" si="6">4*PI()*B66/(C66^2)</f>
        <v>0.65673799598123483</v>
      </c>
      <c r="M66">
        <f t="shared" ref="M66:M97" si="7">ka*rho*(I66/H66)^(3-(2*Dalpha))</f>
        <v>888.8354394693996</v>
      </c>
      <c r="P66">
        <f t="shared" si="5"/>
        <v>27.18</v>
      </c>
    </row>
    <row r="67" spans="1:16" x14ac:dyDescent="0.25">
      <c r="A67" t="s">
        <v>249</v>
      </c>
      <c r="B67">
        <v>3655.57</v>
      </c>
      <c r="C67">
        <v>251.46</v>
      </c>
      <c r="D67">
        <v>86.36</v>
      </c>
      <c r="E67">
        <v>85.16</v>
      </c>
      <c r="F67">
        <v>1.01</v>
      </c>
      <c r="G67">
        <v>25.65</v>
      </c>
      <c r="H67">
        <v>68.22</v>
      </c>
      <c r="I67">
        <v>11.79</v>
      </c>
      <c r="K67">
        <v>0.40200000000000002</v>
      </c>
      <c r="L67">
        <f t="shared" si="6"/>
        <v>0.7264858271318021</v>
      </c>
      <c r="M67">
        <f t="shared" si="7"/>
        <v>499.38169673106268</v>
      </c>
      <c r="P67">
        <f t="shared" si="5"/>
        <v>11.79</v>
      </c>
    </row>
    <row r="68" spans="1:16" x14ac:dyDescent="0.25">
      <c r="A68" t="s">
        <v>249</v>
      </c>
      <c r="B68">
        <v>4247.59</v>
      </c>
      <c r="C68">
        <v>310.51</v>
      </c>
      <c r="D68">
        <v>126.53</v>
      </c>
      <c r="E68">
        <v>77.13</v>
      </c>
      <c r="F68">
        <v>1.64</v>
      </c>
      <c r="G68">
        <v>34.24</v>
      </c>
      <c r="H68">
        <v>73.540000000000006</v>
      </c>
      <c r="I68">
        <v>16.829999999999998</v>
      </c>
      <c r="J68">
        <v>18.3</v>
      </c>
      <c r="K68">
        <v>0.40200000000000002</v>
      </c>
      <c r="L68">
        <f t="shared" si="6"/>
        <v>0.55360661553520241</v>
      </c>
      <c r="M68">
        <f t="shared" si="7"/>
        <v>625.17174405235278</v>
      </c>
      <c r="P68">
        <f t="shared" si="5"/>
        <v>16.829999999999998</v>
      </c>
    </row>
    <row r="69" spans="1:16" x14ac:dyDescent="0.25">
      <c r="A69" t="s">
        <v>249</v>
      </c>
      <c r="B69">
        <v>9587.25</v>
      </c>
      <c r="C69">
        <v>492.88</v>
      </c>
      <c r="D69">
        <v>158.66999999999999</v>
      </c>
      <c r="E69">
        <v>130.94999999999999</v>
      </c>
      <c r="F69">
        <v>1.21</v>
      </c>
      <c r="G69">
        <v>49.58</v>
      </c>
      <c r="H69">
        <v>110.48</v>
      </c>
      <c r="I69">
        <v>35.79</v>
      </c>
      <c r="J69">
        <v>33.79</v>
      </c>
      <c r="K69">
        <v>0.40200000000000002</v>
      </c>
      <c r="L69">
        <f t="shared" si="6"/>
        <v>0.49593130654022027</v>
      </c>
      <c r="M69">
        <f t="shared" si="7"/>
        <v>825.5309781207493</v>
      </c>
      <c r="P69">
        <f t="shared" si="5"/>
        <v>35.79</v>
      </c>
    </row>
    <row r="70" spans="1:16" x14ac:dyDescent="0.25">
      <c r="A70" t="s">
        <v>250</v>
      </c>
      <c r="B70">
        <v>1088138.1299999999</v>
      </c>
      <c r="C70">
        <v>34789.94</v>
      </c>
      <c r="D70">
        <v>2916.71</v>
      </c>
      <c r="E70">
        <v>1819.12</v>
      </c>
      <c r="F70">
        <v>1.6</v>
      </c>
      <c r="G70">
        <v>827.43</v>
      </c>
      <c r="H70">
        <v>1177.06</v>
      </c>
      <c r="I70">
        <v>31.17</v>
      </c>
      <c r="J70">
        <v>32.520000000000003</v>
      </c>
      <c r="K70">
        <v>1.607</v>
      </c>
      <c r="L70">
        <f t="shared" si="6"/>
        <v>1.129760882579788E-2</v>
      </c>
      <c r="M70">
        <f t="shared" si="7"/>
        <v>111.35289419241481</v>
      </c>
      <c r="P70">
        <f t="shared" si="5"/>
        <v>31.17</v>
      </c>
    </row>
    <row r="71" spans="1:16" x14ac:dyDescent="0.25">
      <c r="A71" t="s">
        <v>250</v>
      </c>
      <c r="B71">
        <v>74315.13</v>
      </c>
      <c r="C71">
        <v>2603.34</v>
      </c>
      <c r="D71">
        <v>670.12</v>
      </c>
      <c r="E71">
        <v>461.21</v>
      </c>
      <c r="F71">
        <v>1.45</v>
      </c>
      <c r="G71">
        <v>201.87</v>
      </c>
      <c r="H71">
        <v>307.61</v>
      </c>
      <c r="I71">
        <v>32.07</v>
      </c>
      <c r="J71">
        <v>29.63</v>
      </c>
      <c r="K71">
        <v>1.607</v>
      </c>
      <c r="L71">
        <f t="shared" si="6"/>
        <v>0.13779241863171315</v>
      </c>
      <c r="M71">
        <f t="shared" si="7"/>
        <v>333.29573537848268</v>
      </c>
      <c r="P71">
        <f t="shared" si="5"/>
        <v>32.07</v>
      </c>
    </row>
    <row r="72" spans="1:16" x14ac:dyDescent="0.25">
      <c r="A72" t="s">
        <v>250</v>
      </c>
      <c r="B72">
        <v>37430.019999999997</v>
      </c>
      <c r="C72">
        <v>1621.46</v>
      </c>
      <c r="D72">
        <v>421.03</v>
      </c>
      <c r="E72">
        <v>319.79000000000002</v>
      </c>
      <c r="F72">
        <v>1.32</v>
      </c>
      <c r="G72">
        <v>129.31</v>
      </c>
      <c r="H72">
        <v>218.31</v>
      </c>
      <c r="I72">
        <v>32.82</v>
      </c>
      <c r="J72">
        <v>29.87</v>
      </c>
      <c r="K72">
        <v>1.607</v>
      </c>
      <c r="L72">
        <f t="shared" si="6"/>
        <v>0.17890292625782211</v>
      </c>
      <c r="M72">
        <f t="shared" si="7"/>
        <v>446.68658131492464</v>
      </c>
      <c r="P72">
        <f t="shared" si="5"/>
        <v>32.82</v>
      </c>
    </row>
    <row r="73" spans="1:16" x14ac:dyDescent="0.25">
      <c r="A73" t="s">
        <v>251</v>
      </c>
      <c r="B73">
        <v>2565.59</v>
      </c>
      <c r="C73">
        <v>277.83999999999997</v>
      </c>
      <c r="D73">
        <v>91.72</v>
      </c>
      <c r="E73">
        <v>59.58</v>
      </c>
      <c r="F73">
        <v>1.54</v>
      </c>
      <c r="G73">
        <v>26.25</v>
      </c>
      <c r="H73">
        <v>57.15</v>
      </c>
      <c r="I73">
        <v>12.07</v>
      </c>
      <c r="J73">
        <v>12.56</v>
      </c>
      <c r="K73">
        <v>0.66900000000000004</v>
      </c>
      <c r="L73">
        <f t="shared" si="6"/>
        <v>0.41764527996584483</v>
      </c>
      <c r="M73">
        <f t="shared" si="7"/>
        <v>586.27824195077324</v>
      </c>
      <c r="P73">
        <f t="shared" si="5"/>
        <v>12.07</v>
      </c>
    </row>
    <row r="74" spans="1:16" x14ac:dyDescent="0.25">
      <c r="A74" t="s">
        <v>251</v>
      </c>
      <c r="B74">
        <v>3463.82</v>
      </c>
      <c r="C74">
        <v>360.19</v>
      </c>
      <c r="D74">
        <v>106.45</v>
      </c>
      <c r="E74">
        <v>90.38</v>
      </c>
      <c r="F74">
        <v>1.18</v>
      </c>
      <c r="G74">
        <v>34.39</v>
      </c>
      <c r="H74">
        <v>66.41</v>
      </c>
      <c r="I74">
        <v>12.08</v>
      </c>
      <c r="J74">
        <v>9.9</v>
      </c>
      <c r="K74">
        <v>0.66900000000000004</v>
      </c>
      <c r="L74">
        <f t="shared" si="6"/>
        <v>0.33550722500954833</v>
      </c>
      <c r="M74">
        <f t="shared" si="7"/>
        <v>520.25673587538961</v>
      </c>
      <c r="P74">
        <f t="shared" si="5"/>
        <v>12.08</v>
      </c>
    </row>
    <row r="75" spans="1:16" x14ac:dyDescent="0.25">
      <c r="A75" t="s">
        <v>251</v>
      </c>
      <c r="B75">
        <v>16934.98</v>
      </c>
      <c r="C75">
        <v>1064.49</v>
      </c>
      <c r="D75">
        <v>271.14</v>
      </c>
      <c r="E75">
        <v>222.27</v>
      </c>
      <c r="F75">
        <v>1.22</v>
      </c>
      <c r="G75">
        <v>80.27</v>
      </c>
      <c r="H75">
        <v>146.84</v>
      </c>
      <c r="I75">
        <v>24.24</v>
      </c>
      <c r="J75">
        <v>21.34</v>
      </c>
      <c r="K75">
        <v>0.66900000000000004</v>
      </c>
      <c r="L75">
        <f t="shared" si="6"/>
        <v>0.18780682910062468</v>
      </c>
      <c r="M75">
        <f t="shared" si="7"/>
        <v>481.39496136542209</v>
      </c>
      <c r="P75">
        <f t="shared" si="5"/>
        <v>24.24</v>
      </c>
    </row>
    <row r="76" spans="1:16" x14ac:dyDescent="0.25">
      <c r="A76" t="s">
        <v>252</v>
      </c>
      <c r="B76">
        <v>158989.98000000001</v>
      </c>
      <c r="C76">
        <v>7154.97</v>
      </c>
      <c r="D76">
        <v>902.2</v>
      </c>
      <c r="E76">
        <v>776.07</v>
      </c>
      <c r="F76">
        <v>1.1599999999999999</v>
      </c>
      <c r="G76">
        <v>258.08</v>
      </c>
      <c r="H76">
        <v>449.92</v>
      </c>
      <c r="I76">
        <v>22.42</v>
      </c>
      <c r="J76">
        <v>17.420000000000002</v>
      </c>
      <c r="K76">
        <v>0.80300000000000005</v>
      </c>
      <c r="L76">
        <f t="shared" si="6"/>
        <v>3.9026893604475379E-2</v>
      </c>
      <c r="M76">
        <f t="shared" si="7"/>
        <v>184.65080102808912</v>
      </c>
      <c r="P76">
        <f t="shared" si="5"/>
        <v>22.42</v>
      </c>
    </row>
    <row r="77" spans="1:16" x14ac:dyDescent="0.25">
      <c r="A77" t="s">
        <v>252</v>
      </c>
      <c r="B77">
        <v>134251.85</v>
      </c>
      <c r="C77">
        <v>6216.62</v>
      </c>
      <c r="D77">
        <v>755.99</v>
      </c>
      <c r="E77">
        <v>639.5</v>
      </c>
      <c r="F77">
        <v>1.18</v>
      </c>
      <c r="G77">
        <v>235.46</v>
      </c>
      <c r="H77">
        <v>413.44</v>
      </c>
      <c r="I77">
        <v>24.74</v>
      </c>
      <c r="J77">
        <v>20.53</v>
      </c>
      <c r="K77">
        <v>0.80300000000000005</v>
      </c>
      <c r="L77">
        <f t="shared" si="6"/>
        <v>4.3653744320357159E-2</v>
      </c>
      <c r="M77">
        <f t="shared" si="7"/>
        <v>213.76702403564985</v>
      </c>
      <c r="P77">
        <f t="shared" si="5"/>
        <v>24.74</v>
      </c>
    </row>
    <row r="78" spans="1:16" x14ac:dyDescent="0.25">
      <c r="A78" t="s">
        <v>253</v>
      </c>
      <c r="B78">
        <v>1740.87</v>
      </c>
      <c r="C78">
        <v>300.60000000000002</v>
      </c>
      <c r="D78">
        <v>79.67</v>
      </c>
      <c r="E78">
        <v>57.58</v>
      </c>
      <c r="F78">
        <v>1.38</v>
      </c>
      <c r="G78">
        <v>23.19</v>
      </c>
      <c r="H78">
        <v>47.08</v>
      </c>
      <c r="I78">
        <v>4.67</v>
      </c>
      <c r="J78">
        <v>4.47</v>
      </c>
      <c r="K78">
        <v>0.66900000000000004</v>
      </c>
      <c r="L78">
        <f t="shared" si="6"/>
        <v>0.24210193066317409</v>
      </c>
      <c r="M78">
        <f t="shared" si="7"/>
        <v>320.28403389917503</v>
      </c>
      <c r="N78">
        <v>5.4485000000000001</v>
      </c>
      <c r="P78">
        <f>N78</f>
        <v>5.4485000000000001</v>
      </c>
    </row>
    <row r="79" spans="1:16" x14ac:dyDescent="0.25">
      <c r="A79" t="s">
        <v>253</v>
      </c>
      <c r="B79">
        <v>1577.72</v>
      </c>
      <c r="C79">
        <v>221.6</v>
      </c>
      <c r="D79">
        <v>68.959999999999994</v>
      </c>
      <c r="E79">
        <v>48.87</v>
      </c>
      <c r="F79">
        <v>1.41</v>
      </c>
      <c r="G79">
        <v>20.95</v>
      </c>
      <c r="H79">
        <v>44.82</v>
      </c>
      <c r="I79">
        <v>4.99</v>
      </c>
      <c r="J79">
        <v>4.76</v>
      </c>
      <c r="K79">
        <v>0.66900000000000004</v>
      </c>
      <c r="L79">
        <f t="shared" si="6"/>
        <v>0.40373860937697031</v>
      </c>
      <c r="M79">
        <f t="shared" si="7"/>
        <v>351.28038762629859</v>
      </c>
      <c r="N79">
        <v>4.2005999999999997</v>
      </c>
      <c r="P79">
        <f>N79</f>
        <v>4.2005999999999997</v>
      </c>
    </row>
    <row r="80" spans="1:16" x14ac:dyDescent="0.25">
      <c r="A80" t="s">
        <v>253</v>
      </c>
      <c r="B80">
        <v>3986.44</v>
      </c>
      <c r="C80">
        <v>441.86</v>
      </c>
      <c r="D80">
        <v>103.77</v>
      </c>
      <c r="E80">
        <v>68.959999999999994</v>
      </c>
      <c r="F80">
        <v>1.5</v>
      </c>
      <c r="G80">
        <v>30.64</v>
      </c>
      <c r="H80">
        <v>71.239999999999995</v>
      </c>
      <c r="I80">
        <v>10.33</v>
      </c>
      <c r="J80">
        <v>12.54</v>
      </c>
      <c r="K80">
        <v>0.66900000000000004</v>
      </c>
      <c r="L80">
        <f t="shared" si="6"/>
        <v>0.25658172435612753</v>
      </c>
      <c r="M80">
        <f t="shared" si="7"/>
        <v>433.96237481889</v>
      </c>
      <c r="N80">
        <v>5.5406000000000004</v>
      </c>
      <c r="P80">
        <f>N80</f>
        <v>5.5406000000000004</v>
      </c>
    </row>
    <row r="81" spans="1:16" x14ac:dyDescent="0.25">
      <c r="A81" t="s">
        <v>253</v>
      </c>
      <c r="B81">
        <v>10831.16</v>
      </c>
      <c r="C81">
        <v>1114.03</v>
      </c>
      <c r="D81">
        <v>239.01</v>
      </c>
      <c r="E81">
        <v>109.13</v>
      </c>
      <c r="F81">
        <v>2.19</v>
      </c>
      <c r="G81">
        <v>62.18</v>
      </c>
      <c r="H81">
        <v>117.43</v>
      </c>
      <c r="I81">
        <v>12.13</v>
      </c>
      <c r="J81">
        <v>15.54</v>
      </c>
      <c r="K81">
        <v>0.66900000000000004</v>
      </c>
      <c r="L81">
        <f t="shared" si="6"/>
        <v>0.10967081299825139</v>
      </c>
      <c r="M81">
        <f t="shared" si="7"/>
        <v>330.83872661516267</v>
      </c>
      <c r="P81">
        <f t="shared" ref="P81:P89" si="8">I81</f>
        <v>12.13</v>
      </c>
    </row>
    <row r="82" spans="1:16" x14ac:dyDescent="0.25">
      <c r="A82" t="s">
        <v>253</v>
      </c>
      <c r="B82">
        <v>78133.61</v>
      </c>
      <c r="C82">
        <v>3211.54</v>
      </c>
      <c r="D82">
        <v>609.24</v>
      </c>
      <c r="E82">
        <v>321.36</v>
      </c>
      <c r="F82">
        <v>1.9</v>
      </c>
      <c r="G82">
        <v>161.43</v>
      </c>
      <c r="H82">
        <v>315.41000000000003</v>
      </c>
      <c r="I82">
        <v>29.6</v>
      </c>
      <c r="J82">
        <v>34.270000000000003</v>
      </c>
      <c r="K82">
        <v>0.66900000000000004</v>
      </c>
      <c r="L82">
        <f t="shared" si="6"/>
        <v>9.5196522350574242E-2</v>
      </c>
      <c r="M82">
        <f t="shared" si="7"/>
        <v>306.39660632279299</v>
      </c>
      <c r="P82">
        <f t="shared" si="8"/>
        <v>29.6</v>
      </c>
    </row>
    <row r="83" spans="1:16" x14ac:dyDescent="0.25">
      <c r="A83" t="s">
        <v>254</v>
      </c>
      <c r="B83">
        <v>1235.21</v>
      </c>
      <c r="C83">
        <v>165.5</v>
      </c>
      <c r="D83">
        <v>66.41</v>
      </c>
      <c r="E83">
        <v>41.78</v>
      </c>
      <c r="F83">
        <v>1.59</v>
      </c>
      <c r="G83">
        <v>18.91</v>
      </c>
      <c r="H83">
        <v>39.659999999999997</v>
      </c>
      <c r="I83">
        <v>8.0500000000000007</v>
      </c>
      <c r="J83">
        <v>10.8</v>
      </c>
      <c r="K83">
        <v>0.53600000000000003</v>
      </c>
      <c r="L83">
        <f t="shared" si="6"/>
        <v>0.56670189744754407</v>
      </c>
      <c r="M83">
        <f t="shared" si="7"/>
        <v>567.94395965790204</v>
      </c>
      <c r="P83">
        <f t="shared" si="8"/>
        <v>8.0500000000000007</v>
      </c>
    </row>
    <row r="84" spans="1:16" x14ac:dyDescent="0.25">
      <c r="A84" t="s">
        <v>254</v>
      </c>
      <c r="B84">
        <v>5087.4399999999996</v>
      </c>
      <c r="C84">
        <v>567.19000000000005</v>
      </c>
      <c r="D84">
        <v>124.26</v>
      </c>
      <c r="E84">
        <v>116.76</v>
      </c>
      <c r="F84">
        <v>1.06</v>
      </c>
      <c r="G84">
        <v>40.74</v>
      </c>
      <c r="H84">
        <v>80.48</v>
      </c>
      <c r="I84">
        <v>10.51</v>
      </c>
      <c r="J84">
        <v>6.93</v>
      </c>
      <c r="K84">
        <v>0.53600000000000003</v>
      </c>
      <c r="L84">
        <f t="shared" si="6"/>
        <v>0.19872478405910415</v>
      </c>
      <c r="M84">
        <f t="shared" si="7"/>
        <v>399.10093684195891</v>
      </c>
      <c r="P84">
        <f t="shared" si="8"/>
        <v>10.51</v>
      </c>
    </row>
    <row r="85" spans="1:16" x14ac:dyDescent="0.25">
      <c r="A85" t="s">
        <v>254</v>
      </c>
      <c r="B85">
        <v>861.44</v>
      </c>
      <c r="C85">
        <v>130.68</v>
      </c>
      <c r="D85">
        <v>57.84</v>
      </c>
      <c r="E85">
        <v>27.85</v>
      </c>
      <c r="F85">
        <v>2.08</v>
      </c>
      <c r="G85">
        <v>17.14</v>
      </c>
      <c r="H85">
        <v>33.119999999999997</v>
      </c>
      <c r="I85">
        <v>11.04</v>
      </c>
      <c r="J85">
        <v>12.3</v>
      </c>
      <c r="K85">
        <v>0.53600000000000003</v>
      </c>
      <c r="L85">
        <f t="shared" si="6"/>
        <v>0.63389400762698156</v>
      </c>
      <c r="M85">
        <f t="shared" si="7"/>
        <v>844.60557705932081</v>
      </c>
      <c r="P85">
        <f t="shared" si="8"/>
        <v>11.04</v>
      </c>
    </row>
    <row r="86" spans="1:16" x14ac:dyDescent="0.25">
      <c r="A86" t="s">
        <v>254</v>
      </c>
      <c r="B86">
        <v>3306.33</v>
      </c>
      <c r="C86">
        <v>284.93</v>
      </c>
      <c r="D86">
        <v>106.05</v>
      </c>
      <c r="E86">
        <v>59.45</v>
      </c>
      <c r="F86">
        <v>1.78</v>
      </c>
      <c r="G86">
        <v>27.79</v>
      </c>
      <c r="H86">
        <v>64.88</v>
      </c>
      <c r="I86">
        <v>14.61</v>
      </c>
      <c r="J86">
        <v>16.53</v>
      </c>
      <c r="K86">
        <v>0.53600000000000003</v>
      </c>
      <c r="L86">
        <f t="shared" si="6"/>
        <v>0.51177575251706242</v>
      </c>
      <c r="M86">
        <f t="shared" si="7"/>
        <v>617.13822685464152</v>
      </c>
      <c r="P86">
        <f t="shared" si="8"/>
        <v>14.61</v>
      </c>
    </row>
    <row r="87" spans="1:16" x14ac:dyDescent="0.25">
      <c r="A87" t="s">
        <v>254</v>
      </c>
      <c r="B87">
        <v>4704.7700000000004</v>
      </c>
      <c r="C87">
        <v>426.33</v>
      </c>
      <c r="D87">
        <v>117.83</v>
      </c>
      <c r="E87">
        <v>111.94</v>
      </c>
      <c r="F87">
        <v>1.05</v>
      </c>
      <c r="G87">
        <v>42.68</v>
      </c>
      <c r="H87">
        <v>77.400000000000006</v>
      </c>
      <c r="I87">
        <v>15.94</v>
      </c>
      <c r="J87">
        <v>11</v>
      </c>
      <c r="K87">
        <v>0.53600000000000003</v>
      </c>
      <c r="L87">
        <f t="shared" si="6"/>
        <v>0.32527933453845276</v>
      </c>
      <c r="M87">
        <f t="shared" si="7"/>
        <v>574.57778885053131</v>
      </c>
      <c r="P87">
        <f t="shared" si="8"/>
        <v>15.94</v>
      </c>
    </row>
    <row r="88" spans="1:16" x14ac:dyDescent="0.25">
      <c r="A88" t="s">
        <v>254</v>
      </c>
      <c r="B88">
        <v>12781.28</v>
      </c>
      <c r="C88">
        <v>1007.98</v>
      </c>
      <c r="D88">
        <v>204.6</v>
      </c>
      <c r="E88">
        <v>147.29</v>
      </c>
      <c r="F88">
        <v>1.39</v>
      </c>
      <c r="G88">
        <v>61.51</v>
      </c>
      <c r="H88">
        <v>127.57</v>
      </c>
      <c r="I88">
        <v>16.37</v>
      </c>
      <c r="J88">
        <v>16.079999999999998</v>
      </c>
      <c r="K88">
        <v>0.53600000000000003</v>
      </c>
      <c r="L88">
        <f t="shared" si="6"/>
        <v>0.15808125785283281</v>
      </c>
      <c r="M88">
        <f t="shared" si="7"/>
        <v>393.54196311664583</v>
      </c>
      <c r="P88">
        <f t="shared" si="8"/>
        <v>16.37</v>
      </c>
    </row>
    <row r="89" spans="1:16" x14ac:dyDescent="0.25">
      <c r="A89" t="s">
        <v>254</v>
      </c>
      <c r="B89">
        <v>33833.269999999997</v>
      </c>
      <c r="C89">
        <v>1631.41</v>
      </c>
      <c r="D89">
        <v>317.61</v>
      </c>
      <c r="E89">
        <v>288.14999999999998</v>
      </c>
      <c r="F89">
        <v>1.1000000000000001</v>
      </c>
      <c r="G89">
        <v>91.3</v>
      </c>
      <c r="H89">
        <v>207.55</v>
      </c>
      <c r="I89">
        <v>26.85</v>
      </c>
      <c r="J89">
        <v>20.43</v>
      </c>
      <c r="K89">
        <v>0.53600000000000003</v>
      </c>
      <c r="L89">
        <f t="shared" si="6"/>
        <v>0.15974511946639633</v>
      </c>
      <c r="M89">
        <f t="shared" si="7"/>
        <v>396.10305360422183</v>
      </c>
      <c r="P89">
        <f t="shared" si="8"/>
        <v>26.85</v>
      </c>
    </row>
    <row r="90" spans="1:16" x14ac:dyDescent="0.25">
      <c r="A90" t="s">
        <v>255</v>
      </c>
      <c r="B90">
        <v>868.61</v>
      </c>
      <c r="C90">
        <v>112.47</v>
      </c>
      <c r="D90">
        <v>44.99</v>
      </c>
      <c r="E90">
        <v>32.67</v>
      </c>
      <c r="F90">
        <v>1.38</v>
      </c>
      <c r="G90">
        <v>13</v>
      </c>
      <c r="H90">
        <v>33.26</v>
      </c>
      <c r="I90">
        <v>4.24</v>
      </c>
      <c r="J90">
        <v>3.08</v>
      </c>
      <c r="K90">
        <v>0.53600000000000003</v>
      </c>
      <c r="L90">
        <f t="shared" si="6"/>
        <v>0.86290164850207818</v>
      </c>
      <c r="M90">
        <f t="shared" si="7"/>
        <v>391.4766271928122</v>
      </c>
      <c r="N90">
        <v>4.9935999999999998</v>
      </c>
      <c r="P90">
        <f>N90</f>
        <v>4.9935999999999998</v>
      </c>
    </row>
    <row r="91" spans="1:16" x14ac:dyDescent="0.25">
      <c r="A91" t="s">
        <v>255</v>
      </c>
      <c r="B91">
        <v>3173.52</v>
      </c>
      <c r="C91">
        <v>372.24</v>
      </c>
      <c r="D91">
        <v>93.73</v>
      </c>
      <c r="E91">
        <v>77.66</v>
      </c>
      <c r="F91">
        <v>1.21</v>
      </c>
      <c r="G91">
        <v>29.02</v>
      </c>
      <c r="H91">
        <v>63.57</v>
      </c>
      <c r="I91">
        <v>9.44</v>
      </c>
      <c r="J91">
        <v>8.34</v>
      </c>
      <c r="K91">
        <v>0.53600000000000003</v>
      </c>
      <c r="L91">
        <f t="shared" si="6"/>
        <v>0.28780943347364363</v>
      </c>
      <c r="M91">
        <f t="shared" si="7"/>
        <v>442.31001692641928</v>
      </c>
      <c r="P91">
        <f t="shared" ref="P91:P96" si="9">I91</f>
        <v>9.44</v>
      </c>
    </row>
    <row r="92" spans="1:16" x14ac:dyDescent="0.25">
      <c r="A92" t="s">
        <v>255</v>
      </c>
      <c r="B92">
        <v>3291.42</v>
      </c>
      <c r="C92">
        <v>278.51</v>
      </c>
      <c r="D92">
        <v>85.69</v>
      </c>
      <c r="E92">
        <v>78.73</v>
      </c>
      <c r="F92">
        <v>1.0900000000000001</v>
      </c>
      <c r="G92">
        <v>26.91</v>
      </c>
      <c r="H92">
        <v>64.739999999999995</v>
      </c>
      <c r="I92">
        <v>13.69</v>
      </c>
      <c r="J92">
        <v>9.16</v>
      </c>
      <c r="K92">
        <v>0.53600000000000003</v>
      </c>
      <c r="L92">
        <f t="shared" si="6"/>
        <v>0.53322632393422209</v>
      </c>
      <c r="M92">
        <f t="shared" si="7"/>
        <v>586.86140771442319</v>
      </c>
      <c r="P92">
        <f t="shared" si="9"/>
        <v>13.69</v>
      </c>
    </row>
    <row r="93" spans="1:16" x14ac:dyDescent="0.25">
      <c r="A93" t="s">
        <v>255</v>
      </c>
      <c r="B93">
        <v>22630.58</v>
      </c>
      <c r="C93">
        <v>1381.83</v>
      </c>
      <c r="D93">
        <v>349.74</v>
      </c>
      <c r="E93">
        <v>186.39</v>
      </c>
      <c r="F93">
        <v>1.88</v>
      </c>
      <c r="G93">
        <v>105.42</v>
      </c>
      <c r="H93">
        <v>169.75</v>
      </c>
      <c r="I93">
        <v>14.26</v>
      </c>
      <c r="J93">
        <v>17.940000000000001</v>
      </c>
      <c r="K93">
        <v>0.53600000000000003</v>
      </c>
      <c r="L93">
        <f t="shared" si="6"/>
        <v>0.1489348438462022</v>
      </c>
      <c r="M93">
        <f t="shared" si="7"/>
        <v>280.41338669571911</v>
      </c>
      <c r="P93">
        <f t="shared" si="9"/>
        <v>14.26</v>
      </c>
    </row>
    <row r="94" spans="1:16" x14ac:dyDescent="0.25">
      <c r="A94" t="s">
        <v>255</v>
      </c>
      <c r="B94">
        <v>14201.8</v>
      </c>
      <c r="C94">
        <v>826.42</v>
      </c>
      <c r="D94">
        <v>231.38</v>
      </c>
      <c r="E94">
        <v>145.68</v>
      </c>
      <c r="F94">
        <v>1.59</v>
      </c>
      <c r="G94">
        <v>68.3</v>
      </c>
      <c r="H94">
        <v>134.47</v>
      </c>
      <c r="I94">
        <v>20.63</v>
      </c>
      <c r="J94">
        <v>22.36</v>
      </c>
      <c r="K94">
        <v>0.53600000000000003</v>
      </c>
      <c r="L94">
        <f t="shared" si="6"/>
        <v>0.26130734571879527</v>
      </c>
      <c r="M94">
        <f t="shared" si="7"/>
        <v>453.99388900366705</v>
      </c>
      <c r="P94">
        <f t="shared" si="9"/>
        <v>20.63</v>
      </c>
    </row>
    <row r="95" spans="1:16" x14ac:dyDescent="0.25">
      <c r="A95" t="s">
        <v>256</v>
      </c>
      <c r="B95">
        <v>18230.45</v>
      </c>
      <c r="C95">
        <v>1545.18</v>
      </c>
      <c r="D95">
        <v>221.74</v>
      </c>
      <c r="E95">
        <v>174.07</v>
      </c>
      <c r="F95">
        <v>1.27</v>
      </c>
      <c r="G95">
        <v>69.13</v>
      </c>
      <c r="H95">
        <v>152.35</v>
      </c>
      <c r="I95">
        <v>13.45</v>
      </c>
      <c r="J95">
        <v>12</v>
      </c>
      <c r="K95">
        <v>0.53600000000000003</v>
      </c>
      <c r="L95">
        <f t="shared" si="6"/>
        <v>9.5950909672824825E-2</v>
      </c>
      <c r="M95">
        <f t="shared" si="7"/>
        <v>291.77952249006682</v>
      </c>
      <c r="P95">
        <f t="shared" si="9"/>
        <v>13.45</v>
      </c>
    </row>
    <row r="96" spans="1:16" x14ac:dyDescent="0.25">
      <c r="A96" t="s">
        <v>256</v>
      </c>
      <c r="B96">
        <v>88685.55</v>
      </c>
      <c r="C96">
        <v>3078.05</v>
      </c>
      <c r="D96">
        <v>667.35</v>
      </c>
      <c r="E96">
        <v>445.08</v>
      </c>
      <c r="F96">
        <v>1.5</v>
      </c>
      <c r="G96">
        <v>211.85</v>
      </c>
      <c r="H96">
        <v>336.03</v>
      </c>
      <c r="I96">
        <v>30.68</v>
      </c>
      <c r="J96">
        <v>31.03</v>
      </c>
      <c r="K96">
        <v>0.53600000000000003</v>
      </c>
      <c r="L96">
        <f t="shared" si="6"/>
        <v>0.11762818264959347</v>
      </c>
      <c r="M96">
        <f t="shared" si="7"/>
        <v>299.73177891520993</v>
      </c>
      <c r="P96">
        <f t="shared" si="9"/>
        <v>30.68</v>
      </c>
    </row>
    <row r="97" spans="1:16" x14ac:dyDescent="0.25">
      <c r="A97" t="s">
        <v>257</v>
      </c>
      <c r="B97">
        <v>1349.13</v>
      </c>
      <c r="C97">
        <v>215.58</v>
      </c>
      <c r="D97">
        <v>78.33</v>
      </c>
      <c r="E97">
        <v>54.23</v>
      </c>
      <c r="F97">
        <v>1.44</v>
      </c>
      <c r="G97">
        <v>24.11</v>
      </c>
      <c r="H97">
        <v>41.45</v>
      </c>
      <c r="I97">
        <v>3.13</v>
      </c>
      <c r="J97">
        <v>3.08</v>
      </c>
      <c r="K97">
        <v>0.66900000000000004</v>
      </c>
      <c r="L97">
        <f t="shared" si="6"/>
        <v>0.36479319518959957</v>
      </c>
      <c r="M97">
        <f t="shared" si="7"/>
        <v>257.4938084563787</v>
      </c>
      <c r="N97">
        <v>7.0917000000000003</v>
      </c>
      <c r="P97">
        <f>N97</f>
        <v>7.0917000000000003</v>
      </c>
    </row>
    <row r="98" spans="1:16" x14ac:dyDescent="0.25">
      <c r="A98" t="s">
        <v>257</v>
      </c>
      <c r="B98">
        <v>2910.27</v>
      </c>
      <c r="C98">
        <v>299.26</v>
      </c>
      <c r="D98">
        <v>80.34</v>
      </c>
      <c r="E98">
        <v>75.650000000000006</v>
      </c>
      <c r="F98">
        <v>1.06</v>
      </c>
      <c r="G98">
        <v>28.93</v>
      </c>
      <c r="H98">
        <v>60.87</v>
      </c>
      <c r="I98">
        <v>14.64</v>
      </c>
      <c r="J98">
        <v>12.09</v>
      </c>
      <c r="K98">
        <v>0.66900000000000004</v>
      </c>
      <c r="L98">
        <f t="shared" ref="L98:L129" si="10">4*PI()*B98/(C98^2)</f>
        <v>0.40836245241605401</v>
      </c>
      <c r="M98">
        <f t="shared" ref="M98:M129" si="11">ka*rho*(I98/H98)^(3-(2*Dalpha))</f>
        <v>650.52077175795114</v>
      </c>
      <c r="P98">
        <f>I98</f>
        <v>14.64</v>
      </c>
    </row>
    <row r="99" spans="1:16" x14ac:dyDescent="0.25">
      <c r="A99" t="s">
        <v>257</v>
      </c>
      <c r="B99">
        <v>21894.5</v>
      </c>
      <c r="C99">
        <v>1711.89</v>
      </c>
      <c r="D99">
        <v>288.55</v>
      </c>
      <c r="E99">
        <v>222.27</v>
      </c>
      <c r="F99">
        <v>1.3</v>
      </c>
      <c r="G99">
        <v>78.05</v>
      </c>
      <c r="H99">
        <v>166.96</v>
      </c>
      <c r="I99">
        <v>15.55</v>
      </c>
      <c r="J99">
        <v>14.39</v>
      </c>
      <c r="K99">
        <v>0.66900000000000004</v>
      </c>
      <c r="L99">
        <f t="shared" si="10"/>
        <v>9.3884346094705112E-2</v>
      </c>
      <c r="M99">
        <f t="shared" si="11"/>
        <v>304.54068091594797</v>
      </c>
      <c r="P99">
        <f>I99</f>
        <v>15.55</v>
      </c>
    </row>
    <row r="100" spans="1:16" x14ac:dyDescent="0.25">
      <c r="A100" t="s">
        <v>257</v>
      </c>
      <c r="B100">
        <v>36512.639999999999</v>
      </c>
      <c r="C100">
        <v>1883.94</v>
      </c>
      <c r="D100">
        <v>330.06</v>
      </c>
      <c r="E100">
        <v>296.58</v>
      </c>
      <c r="F100">
        <v>1.1100000000000001</v>
      </c>
      <c r="G100">
        <v>104.37</v>
      </c>
      <c r="H100">
        <v>215.61</v>
      </c>
      <c r="I100">
        <v>21.81</v>
      </c>
      <c r="J100">
        <v>15.26</v>
      </c>
      <c r="K100">
        <v>0.66900000000000004</v>
      </c>
      <c r="L100">
        <f t="shared" si="10"/>
        <v>0.1292763152079143</v>
      </c>
      <c r="M100">
        <f t="shared" si="11"/>
        <v>325.34217175659256</v>
      </c>
      <c r="P100">
        <f>I100</f>
        <v>21.81</v>
      </c>
    </row>
    <row r="101" spans="1:16" x14ac:dyDescent="0.25">
      <c r="A101" t="s">
        <v>257</v>
      </c>
      <c r="B101">
        <v>34799.56</v>
      </c>
      <c r="C101">
        <v>1625.52</v>
      </c>
      <c r="D101">
        <v>407.72</v>
      </c>
      <c r="E101">
        <v>267.8</v>
      </c>
      <c r="F101">
        <v>1.52</v>
      </c>
      <c r="G101">
        <v>117.95</v>
      </c>
      <c r="H101">
        <v>210.5</v>
      </c>
      <c r="I101">
        <v>26.75</v>
      </c>
      <c r="J101">
        <v>27.62</v>
      </c>
      <c r="K101">
        <v>0.66900000000000004</v>
      </c>
      <c r="L101">
        <f t="shared" si="10"/>
        <v>0.16550037502164863</v>
      </c>
      <c r="M101">
        <f t="shared" si="11"/>
        <v>390.48854426651576</v>
      </c>
      <c r="P101">
        <f>I101</f>
        <v>26.75</v>
      </c>
    </row>
    <row r="102" spans="1:16" x14ac:dyDescent="0.25">
      <c r="A102" t="s">
        <v>258</v>
      </c>
      <c r="B102">
        <v>6891.78</v>
      </c>
      <c r="C102">
        <v>561.03</v>
      </c>
      <c r="D102">
        <v>119.17</v>
      </c>
      <c r="E102">
        <v>115.82</v>
      </c>
      <c r="F102">
        <v>1.03</v>
      </c>
      <c r="G102">
        <v>39.08</v>
      </c>
      <c r="H102">
        <v>93.67</v>
      </c>
      <c r="I102">
        <v>4.04</v>
      </c>
      <c r="J102">
        <v>8.76</v>
      </c>
      <c r="K102">
        <v>0.66900000000000004</v>
      </c>
      <c r="L102">
        <f t="shared" si="10"/>
        <v>0.27514973543201393</v>
      </c>
      <c r="M102">
        <f t="shared" si="11"/>
        <v>164.50368257189152</v>
      </c>
      <c r="N102">
        <v>11.3439</v>
      </c>
      <c r="P102">
        <f>N102</f>
        <v>11.3439</v>
      </c>
    </row>
    <row r="103" spans="1:16" x14ac:dyDescent="0.25">
      <c r="A103" t="s">
        <v>258</v>
      </c>
      <c r="B103">
        <v>2161.3000000000002</v>
      </c>
      <c r="C103">
        <v>232.98</v>
      </c>
      <c r="D103">
        <v>99.08</v>
      </c>
      <c r="E103">
        <v>46.19</v>
      </c>
      <c r="F103">
        <v>2.14</v>
      </c>
      <c r="G103">
        <v>29.94</v>
      </c>
      <c r="H103">
        <v>52.46</v>
      </c>
      <c r="I103">
        <v>8.67</v>
      </c>
      <c r="J103">
        <v>17.22</v>
      </c>
      <c r="K103">
        <v>0.66900000000000004</v>
      </c>
      <c r="L103">
        <f t="shared" si="10"/>
        <v>0.5003658202971748</v>
      </c>
      <c r="M103">
        <f t="shared" si="11"/>
        <v>481.8408292261613</v>
      </c>
      <c r="N103">
        <v>8.9769000000000005</v>
      </c>
      <c r="P103">
        <f>N103</f>
        <v>8.9769000000000005</v>
      </c>
    </row>
    <row r="104" spans="1:16" x14ac:dyDescent="0.25">
      <c r="A104" t="s">
        <v>258</v>
      </c>
      <c r="B104">
        <v>16474.66</v>
      </c>
      <c r="C104">
        <v>1541.84</v>
      </c>
      <c r="D104">
        <v>301.94</v>
      </c>
      <c r="E104">
        <v>264.45</v>
      </c>
      <c r="F104">
        <v>1.1399999999999999</v>
      </c>
      <c r="G104">
        <v>88.64</v>
      </c>
      <c r="H104">
        <v>144.83000000000001</v>
      </c>
      <c r="I104">
        <v>14.39</v>
      </c>
      <c r="J104">
        <v>10.98</v>
      </c>
      <c r="K104">
        <v>0.66900000000000004</v>
      </c>
      <c r="L104">
        <f t="shared" si="10"/>
        <v>8.7085872579922147E-2</v>
      </c>
      <c r="M104">
        <f t="shared" si="11"/>
        <v>320.71019007682759</v>
      </c>
      <c r="P104">
        <f t="shared" ref="P104:P135" si="12">I104</f>
        <v>14.39</v>
      </c>
    </row>
    <row r="105" spans="1:16" x14ac:dyDescent="0.25">
      <c r="A105" t="s">
        <v>258</v>
      </c>
      <c r="B105">
        <v>133016.87</v>
      </c>
      <c r="C105">
        <v>7798.89</v>
      </c>
      <c r="D105">
        <v>920.55</v>
      </c>
      <c r="E105">
        <v>710.33</v>
      </c>
      <c r="F105">
        <v>1.3</v>
      </c>
      <c r="G105">
        <v>286.74</v>
      </c>
      <c r="H105">
        <v>411.54</v>
      </c>
      <c r="I105">
        <v>18.350000000000001</v>
      </c>
      <c r="J105">
        <v>15.52</v>
      </c>
      <c r="K105">
        <v>0.66900000000000004</v>
      </c>
      <c r="L105">
        <f t="shared" si="10"/>
        <v>2.7482168536351572E-2</v>
      </c>
      <c r="M105">
        <f t="shared" si="11"/>
        <v>168.93909403096436</v>
      </c>
      <c r="P105">
        <f t="shared" si="12"/>
        <v>18.350000000000001</v>
      </c>
    </row>
    <row r="106" spans="1:16" x14ac:dyDescent="0.25">
      <c r="A106" t="s">
        <v>259</v>
      </c>
      <c r="B106">
        <v>4100.74</v>
      </c>
      <c r="C106">
        <v>525.54999999999995</v>
      </c>
      <c r="D106">
        <v>121.85</v>
      </c>
      <c r="E106">
        <v>84.36</v>
      </c>
      <c r="F106">
        <v>1.44</v>
      </c>
      <c r="G106">
        <v>36.29</v>
      </c>
      <c r="H106">
        <v>72.260000000000005</v>
      </c>
      <c r="I106">
        <v>9.14</v>
      </c>
      <c r="J106">
        <v>9.23</v>
      </c>
      <c r="K106">
        <v>0.66900000000000004</v>
      </c>
      <c r="L106">
        <f t="shared" si="10"/>
        <v>0.18657094774817587</v>
      </c>
      <c r="M106">
        <f t="shared" si="11"/>
        <v>389.03577439115935</v>
      </c>
      <c r="P106">
        <f t="shared" si="12"/>
        <v>9.14</v>
      </c>
    </row>
    <row r="107" spans="1:16" x14ac:dyDescent="0.25">
      <c r="A107" t="s">
        <v>259</v>
      </c>
      <c r="B107">
        <v>5554.75</v>
      </c>
      <c r="C107">
        <v>378.26</v>
      </c>
      <c r="D107">
        <v>117.16</v>
      </c>
      <c r="E107">
        <v>88.37</v>
      </c>
      <c r="F107">
        <v>1.33</v>
      </c>
      <c r="G107">
        <v>34.25</v>
      </c>
      <c r="H107">
        <v>84.1</v>
      </c>
      <c r="I107">
        <v>11.3</v>
      </c>
      <c r="J107">
        <v>9.9700000000000006</v>
      </c>
      <c r="K107">
        <v>0.66900000000000004</v>
      </c>
      <c r="L107">
        <f t="shared" si="10"/>
        <v>0.48785812825237856</v>
      </c>
      <c r="M107">
        <f t="shared" si="11"/>
        <v>408.2976748501946</v>
      </c>
      <c r="P107">
        <f t="shared" si="12"/>
        <v>11.3</v>
      </c>
    </row>
    <row r="108" spans="1:16" x14ac:dyDescent="0.25">
      <c r="A108" t="s">
        <v>259</v>
      </c>
      <c r="B108">
        <v>26496.79</v>
      </c>
      <c r="C108">
        <v>2150.4</v>
      </c>
      <c r="D108">
        <v>328.05</v>
      </c>
      <c r="E108">
        <v>314.66000000000003</v>
      </c>
      <c r="F108">
        <v>1.04</v>
      </c>
      <c r="G108">
        <v>116.55</v>
      </c>
      <c r="H108">
        <v>183.68</v>
      </c>
      <c r="I108">
        <v>13.44</v>
      </c>
      <c r="J108">
        <v>3.7</v>
      </c>
      <c r="K108">
        <v>0.66900000000000004</v>
      </c>
      <c r="L108">
        <f t="shared" si="10"/>
        <v>7.2005326673470066E-2</v>
      </c>
      <c r="M108">
        <f t="shared" si="11"/>
        <v>251.08505698546816</v>
      </c>
      <c r="P108">
        <f t="shared" si="12"/>
        <v>13.44</v>
      </c>
    </row>
    <row r="109" spans="1:16" x14ac:dyDescent="0.25">
      <c r="A109" t="s">
        <v>259</v>
      </c>
      <c r="B109">
        <v>43404.42</v>
      </c>
      <c r="C109">
        <v>4080.54</v>
      </c>
      <c r="D109">
        <v>488.73</v>
      </c>
      <c r="E109">
        <v>481.36</v>
      </c>
      <c r="F109">
        <v>1.02</v>
      </c>
      <c r="G109">
        <v>171.85</v>
      </c>
      <c r="H109">
        <v>235.08</v>
      </c>
      <c r="I109">
        <v>13.45</v>
      </c>
      <c r="J109">
        <v>5.62</v>
      </c>
      <c r="K109">
        <v>0.66900000000000004</v>
      </c>
      <c r="L109">
        <f t="shared" si="10"/>
        <v>3.275733351084216E-2</v>
      </c>
      <c r="M109">
        <f t="shared" si="11"/>
        <v>206.23208401319914</v>
      </c>
      <c r="P109">
        <f t="shared" si="12"/>
        <v>13.45</v>
      </c>
    </row>
    <row r="110" spans="1:16" x14ac:dyDescent="0.25">
      <c r="A110" t="s">
        <v>260</v>
      </c>
      <c r="B110">
        <v>47771.99</v>
      </c>
      <c r="C110">
        <v>2232.62</v>
      </c>
      <c r="D110">
        <v>337.82</v>
      </c>
      <c r="E110">
        <v>279.98</v>
      </c>
      <c r="F110">
        <v>1.21</v>
      </c>
      <c r="G110">
        <v>104.94</v>
      </c>
      <c r="H110">
        <v>246.63</v>
      </c>
      <c r="I110">
        <v>24.38</v>
      </c>
      <c r="J110">
        <v>18.149999999999999</v>
      </c>
      <c r="K110">
        <v>0.40200000000000002</v>
      </c>
      <c r="L110">
        <f t="shared" si="10"/>
        <v>0.12043523794313174</v>
      </c>
      <c r="M110">
        <f t="shared" si="11"/>
        <v>319.40461530086162</v>
      </c>
      <c r="P110">
        <f t="shared" si="12"/>
        <v>24.38</v>
      </c>
    </row>
    <row r="111" spans="1:16" x14ac:dyDescent="0.25">
      <c r="A111" t="s">
        <v>261</v>
      </c>
      <c r="B111">
        <v>2263.5300000000002</v>
      </c>
      <c r="C111">
        <v>204.86</v>
      </c>
      <c r="D111">
        <v>71.099999999999994</v>
      </c>
      <c r="E111">
        <v>48.6</v>
      </c>
      <c r="F111">
        <v>1.46</v>
      </c>
      <c r="G111">
        <v>21.71</v>
      </c>
      <c r="H111">
        <v>53.68</v>
      </c>
      <c r="I111">
        <v>18.350000000000001</v>
      </c>
      <c r="J111">
        <v>18.739999999999998</v>
      </c>
      <c r="K111">
        <v>0.40200000000000002</v>
      </c>
      <c r="L111">
        <f t="shared" si="10"/>
        <v>0.67776912647960663</v>
      </c>
      <c r="M111">
        <f t="shared" si="11"/>
        <v>861.80656426639496</v>
      </c>
      <c r="P111">
        <f t="shared" si="12"/>
        <v>18.350000000000001</v>
      </c>
    </row>
    <row r="112" spans="1:16" x14ac:dyDescent="0.25">
      <c r="A112" t="s">
        <v>262</v>
      </c>
      <c r="B112">
        <v>2012.94</v>
      </c>
      <c r="C112">
        <v>259.49</v>
      </c>
      <c r="D112">
        <v>62.66</v>
      </c>
      <c r="E112">
        <v>56.64</v>
      </c>
      <c r="F112">
        <v>1.1100000000000001</v>
      </c>
      <c r="G112">
        <v>19.8</v>
      </c>
      <c r="H112">
        <v>50.63</v>
      </c>
      <c r="I112">
        <v>9.06</v>
      </c>
      <c r="J112">
        <v>5.09</v>
      </c>
      <c r="K112">
        <v>0.40200000000000002</v>
      </c>
      <c r="L112">
        <f t="shared" si="10"/>
        <v>0.37566388189008465</v>
      </c>
      <c r="M112">
        <f t="shared" si="11"/>
        <v>513.48429458508224</v>
      </c>
      <c r="P112">
        <f t="shared" si="12"/>
        <v>9.06</v>
      </c>
    </row>
    <row r="113" spans="1:16" x14ac:dyDescent="0.25">
      <c r="A113" t="s">
        <v>262</v>
      </c>
      <c r="B113">
        <v>23665.74</v>
      </c>
      <c r="C113">
        <v>2635.51</v>
      </c>
      <c r="D113">
        <v>313.32</v>
      </c>
      <c r="E113">
        <v>234.59</v>
      </c>
      <c r="F113">
        <v>1.34</v>
      </c>
      <c r="G113">
        <v>95.32</v>
      </c>
      <c r="H113">
        <v>173.59</v>
      </c>
      <c r="I113">
        <v>9.8800000000000008</v>
      </c>
      <c r="J113">
        <v>9.0399999999999991</v>
      </c>
      <c r="K113">
        <v>0.40200000000000002</v>
      </c>
      <c r="L113">
        <f t="shared" si="10"/>
        <v>4.2815460172248243E-2</v>
      </c>
      <c r="M113">
        <f t="shared" si="11"/>
        <v>205.36987640014794</v>
      </c>
      <c r="P113">
        <f t="shared" si="12"/>
        <v>9.8800000000000008</v>
      </c>
    </row>
    <row r="114" spans="1:16" x14ac:dyDescent="0.25">
      <c r="A114" t="s">
        <v>262</v>
      </c>
      <c r="B114">
        <v>1713.95</v>
      </c>
      <c r="C114">
        <v>204.06</v>
      </c>
      <c r="D114">
        <v>71.900000000000006</v>
      </c>
      <c r="E114">
        <v>56.64</v>
      </c>
      <c r="F114">
        <v>1.27</v>
      </c>
      <c r="G114">
        <v>22.41</v>
      </c>
      <c r="H114">
        <v>46.71</v>
      </c>
      <c r="I114">
        <v>10.59</v>
      </c>
      <c r="J114">
        <v>8.9600000000000009</v>
      </c>
      <c r="K114">
        <v>0.40200000000000002</v>
      </c>
      <c r="L114">
        <f t="shared" si="10"/>
        <v>0.51724017236151665</v>
      </c>
      <c r="M114">
        <f t="shared" si="11"/>
        <v>620.49719537319504</v>
      </c>
      <c r="P114">
        <f t="shared" si="12"/>
        <v>10.59</v>
      </c>
    </row>
    <row r="115" spans="1:16" x14ac:dyDescent="0.25">
      <c r="A115" t="s">
        <v>262</v>
      </c>
      <c r="B115">
        <v>5776.94</v>
      </c>
      <c r="C115">
        <v>580.45000000000005</v>
      </c>
      <c r="D115">
        <v>143.4</v>
      </c>
      <c r="E115">
        <v>132.56</v>
      </c>
      <c r="F115">
        <v>1.08</v>
      </c>
      <c r="G115">
        <v>46.36</v>
      </c>
      <c r="H115">
        <v>85.76</v>
      </c>
      <c r="I115">
        <v>14.67</v>
      </c>
      <c r="J115">
        <v>12.12</v>
      </c>
      <c r="K115">
        <v>0.40200000000000002</v>
      </c>
      <c r="L115">
        <f t="shared" si="10"/>
        <v>0.21546567284153989</v>
      </c>
      <c r="M115">
        <f t="shared" si="11"/>
        <v>495.29873841318567</v>
      </c>
      <c r="P115">
        <f t="shared" si="12"/>
        <v>14.67</v>
      </c>
    </row>
    <row r="116" spans="1:16" x14ac:dyDescent="0.25">
      <c r="A116" t="s">
        <v>263</v>
      </c>
      <c r="B116">
        <v>22535.91</v>
      </c>
      <c r="C116">
        <v>989.77</v>
      </c>
      <c r="D116">
        <v>275.56</v>
      </c>
      <c r="E116">
        <v>196.03</v>
      </c>
      <c r="F116">
        <v>1.41</v>
      </c>
      <c r="G116">
        <v>86.65</v>
      </c>
      <c r="H116">
        <v>169.39</v>
      </c>
      <c r="I116">
        <v>11.64</v>
      </c>
      <c r="J116">
        <v>5.14</v>
      </c>
      <c r="K116">
        <v>0.80300000000000005</v>
      </c>
      <c r="L116">
        <f t="shared" si="10"/>
        <v>0.28907889851030599</v>
      </c>
      <c r="M116">
        <f t="shared" si="11"/>
        <v>238.78284284928696</v>
      </c>
      <c r="P116">
        <f t="shared" si="12"/>
        <v>11.64</v>
      </c>
    </row>
    <row r="117" spans="1:16" x14ac:dyDescent="0.25">
      <c r="A117" t="s">
        <v>263</v>
      </c>
      <c r="B117">
        <v>16068.04</v>
      </c>
      <c r="C117">
        <v>1005.04</v>
      </c>
      <c r="D117">
        <v>247.44</v>
      </c>
      <c r="E117">
        <v>188.8</v>
      </c>
      <c r="F117">
        <v>1.31</v>
      </c>
      <c r="G117">
        <v>70.92</v>
      </c>
      <c r="H117">
        <v>143.03</v>
      </c>
      <c r="I117">
        <v>18.649999999999999</v>
      </c>
      <c r="J117">
        <v>17.78</v>
      </c>
      <c r="K117">
        <v>0.80300000000000005</v>
      </c>
      <c r="L117">
        <f t="shared" si="10"/>
        <v>0.19989690716088909</v>
      </c>
      <c r="M117">
        <f t="shared" si="11"/>
        <v>398.61377861573078</v>
      </c>
      <c r="P117">
        <f t="shared" si="12"/>
        <v>18.649999999999999</v>
      </c>
    </row>
    <row r="118" spans="1:16" x14ac:dyDescent="0.25">
      <c r="A118" t="s">
        <v>263</v>
      </c>
      <c r="B118">
        <v>14147.88</v>
      </c>
      <c r="C118">
        <v>784.91</v>
      </c>
      <c r="D118">
        <v>224.15</v>
      </c>
      <c r="E118">
        <v>171.12</v>
      </c>
      <c r="F118">
        <v>1.31</v>
      </c>
      <c r="G118">
        <v>68.2</v>
      </c>
      <c r="H118">
        <v>134.21</v>
      </c>
      <c r="I118">
        <v>28</v>
      </c>
      <c r="J118">
        <v>26.82</v>
      </c>
      <c r="K118">
        <v>0.80300000000000005</v>
      </c>
      <c r="L118">
        <f t="shared" si="10"/>
        <v>0.2885768624458126</v>
      </c>
      <c r="M118">
        <f t="shared" si="11"/>
        <v>580.56315816849553</v>
      </c>
      <c r="P118">
        <f t="shared" si="12"/>
        <v>28</v>
      </c>
    </row>
    <row r="119" spans="1:16" x14ac:dyDescent="0.25">
      <c r="A119" t="s">
        <v>263</v>
      </c>
      <c r="B119">
        <v>21596.16</v>
      </c>
      <c r="C119">
        <v>921.49</v>
      </c>
      <c r="D119">
        <v>289.22000000000003</v>
      </c>
      <c r="E119">
        <v>174.34</v>
      </c>
      <c r="F119">
        <v>1.66</v>
      </c>
      <c r="G119">
        <v>80.94</v>
      </c>
      <c r="H119">
        <v>165.82</v>
      </c>
      <c r="I119">
        <v>32.06</v>
      </c>
      <c r="J119">
        <v>33.770000000000003</v>
      </c>
      <c r="K119">
        <v>0.80300000000000005</v>
      </c>
      <c r="L119">
        <f t="shared" si="10"/>
        <v>0.31959880527074802</v>
      </c>
      <c r="M119">
        <f t="shared" si="11"/>
        <v>546.27614294519697</v>
      </c>
      <c r="P119">
        <f t="shared" si="12"/>
        <v>32.06</v>
      </c>
    </row>
    <row r="120" spans="1:16" x14ac:dyDescent="0.25">
      <c r="A120" t="s">
        <v>264</v>
      </c>
      <c r="B120">
        <v>19527.63</v>
      </c>
      <c r="C120">
        <v>1212.04</v>
      </c>
      <c r="D120">
        <v>202.45</v>
      </c>
      <c r="E120">
        <v>192.28</v>
      </c>
      <c r="F120">
        <v>1.05</v>
      </c>
      <c r="G120">
        <v>65.180000000000007</v>
      </c>
      <c r="H120">
        <v>157.68</v>
      </c>
      <c r="I120">
        <v>15.61</v>
      </c>
      <c r="J120">
        <v>8.81</v>
      </c>
      <c r="K120">
        <v>0.53600000000000003</v>
      </c>
      <c r="L120">
        <f t="shared" si="10"/>
        <v>0.16704192886004457</v>
      </c>
      <c r="M120">
        <f t="shared" si="11"/>
        <v>319.78050352519512</v>
      </c>
      <c r="P120">
        <f t="shared" si="12"/>
        <v>15.61</v>
      </c>
    </row>
    <row r="121" spans="1:16" x14ac:dyDescent="0.25">
      <c r="A121" t="s">
        <v>264</v>
      </c>
      <c r="B121">
        <v>35962.339999999997</v>
      </c>
      <c r="C121">
        <v>2374.2800000000002</v>
      </c>
      <c r="D121">
        <v>314.93</v>
      </c>
      <c r="E121">
        <v>280.64999999999998</v>
      </c>
      <c r="F121">
        <v>1.1200000000000001</v>
      </c>
      <c r="G121">
        <v>102.13</v>
      </c>
      <c r="H121">
        <v>213.98</v>
      </c>
      <c r="I121">
        <v>16.93</v>
      </c>
      <c r="J121">
        <v>12.74</v>
      </c>
      <c r="K121">
        <v>0.53600000000000003</v>
      </c>
      <c r="L121">
        <f t="shared" si="10"/>
        <v>8.0166687399373007E-2</v>
      </c>
      <c r="M121">
        <f t="shared" si="11"/>
        <v>267.28708122507652</v>
      </c>
      <c r="P121">
        <f t="shared" si="12"/>
        <v>16.93</v>
      </c>
    </row>
    <row r="122" spans="1:16" x14ac:dyDescent="0.25">
      <c r="A122" t="s">
        <v>264</v>
      </c>
      <c r="B122">
        <v>24840.82</v>
      </c>
      <c r="C122">
        <v>1032.0899999999999</v>
      </c>
      <c r="D122">
        <v>293.5</v>
      </c>
      <c r="E122">
        <v>230.84</v>
      </c>
      <c r="F122">
        <v>1.27</v>
      </c>
      <c r="G122">
        <v>87.41</v>
      </c>
      <c r="H122">
        <v>177.84</v>
      </c>
      <c r="I122">
        <v>21.7</v>
      </c>
      <c r="J122">
        <v>18.64</v>
      </c>
      <c r="K122">
        <v>0.53600000000000003</v>
      </c>
      <c r="L122">
        <f t="shared" si="10"/>
        <v>0.29304927520649693</v>
      </c>
      <c r="M122">
        <f t="shared" si="11"/>
        <v>378.00293847051131</v>
      </c>
      <c r="P122">
        <f t="shared" si="12"/>
        <v>21.7</v>
      </c>
    </row>
    <row r="123" spans="1:16" x14ac:dyDescent="0.25">
      <c r="A123" t="s">
        <v>264</v>
      </c>
      <c r="B123">
        <v>7763.55</v>
      </c>
      <c r="C123">
        <v>377.59</v>
      </c>
      <c r="D123">
        <v>123.19</v>
      </c>
      <c r="E123">
        <v>106.58</v>
      </c>
      <c r="F123">
        <v>1.1599999999999999</v>
      </c>
      <c r="G123">
        <v>38.979999999999997</v>
      </c>
      <c r="H123">
        <v>99.42</v>
      </c>
      <c r="I123">
        <v>29.22</v>
      </c>
      <c r="J123">
        <v>26.36</v>
      </c>
      <c r="K123">
        <v>0.53600000000000003</v>
      </c>
      <c r="L123">
        <f t="shared" si="10"/>
        <v>0.68427275790780395</v>
      </c>
      <c r="M123">
        <f t="shared" si="11"/>
        <v>763.6882538031482</v>
      </c>
      <c r="P123">
        <f t="shared" si="12"/>
        <v>29.22</v>
      </c>
    </row>
    <row r="124" spans="1:16" x14ac:dyDescent="0.25">
      <c r="A124" t="s">
        <v>265</v>
      </c>
      <c r="B124">
        <v>2673.52</v>
      </c>
      <c r="C124">
        <v>280.64999999999998</v>
      </c>
      <c r="D124">
        <v>106.58</v>
      </c>
      <c r="E124">
        <v>48.2</v>
      </c>
      <c r="F124">
        <v>2.21</v>
      </c>
      <c r="G124">
        <v>28.89</v>
      </c>
      <c r="H124">
        <v>58.34</v>
      </c>
      <c r="I124">
        <v>12.44</v>
      </c>
      <c r="J124">
        <v>15.13</v>
      </c>
      <c r="K124">
        <v>0.53600000000000003</v>
      </c>
      <c r="L124">
        <f t="shared" si="10"/>
        <v>0.42654338213298698</v>
      </c>
      <c r="M124">
        <f t="shared" si="11"/>
        <v>590.79132962960477</v>
      </c>
      <c r="P124">
        <f t="shared" si="12"/>
        <v>12.44</v>
      </c>
    </row>
    <row r="125" spans="1:16" x14ac:dyDescent="0.25">
      <c r="A125" t="s">
        <v>265</v>
      </c>
      <c r="B125">
        <v>45218.41</v>
      </c>
      <c r="C125">
        <v>2915.76</v>
      </c>
      <c r="D125">
        <v>443.47</v>
      </c>
      <c r="E125">
        <v>348.13</v>
      </c>
      <c r="F125">
        <v>1.27</v>
      </c>
      <c r="G125">
        <v>131.24</v>
      </c>
      <c r="H125">
        <v>239.95</v>
      </c>
      <c r="I125">
        <v>19.329999999999998</v>
      </c>
      <c r="J125">
        <v>16.84</v>
      </c>
      <c r="K125">
        <v>0.53600000000000003</v>
      </c>
      <c r="L125">
        <f t="shared" si="10"/>
        <v>6.6837716488896179E-2</v>
      </c>
      <c r="M125">
        <f t="shared" si="11"/>
        <v>271.1688681558291</v>
      </c>
      <c r="P125">
        <f t="shared" si="12"/>
        <v>19.329999999999998</v>
      </c>
    </row>
    <row r="126" spans="1:16" x14ac:dyDescent="0.25">
      <c r="A126" t="s">
        <v>266</v>
      </c>
      <c r="B126">
        <v>6656.27</v>
      </c>
      <c r="C126">
        <v>692.52</v>
      </c>
      <c r="D126">
        <v>159.61000000000001</v>
      </c>
      <c r="E126">
        <v>113.01</v>
      </c>
      <c r="F126">
        <v>1.41</v>
      </c>
      <c r="G126">
        <v>44.98</v>
      </c>
      <c r="H126">
        <v>92.06</v>
      </c>
      <c r="I126">
        <v>11.77</v>
      </c>
      <c r="J126">
        <v>11.59</v>
      </c>
      <c r="K126">
        <v>0.53600000000000003</v>
      </c>
      <c r="L126">
        <f t="shared" si="10"/>
        <v>0.17441191611911902</v>
      </c>
      <c r="M126">
        <f t="shared" si="11"/>
        <v>392.38766126380256</v>
      </c>
      <c r="P126">
        <f t="shared" si="12"/>
        <v>11.77</v>
      </c>
    </row>
    <row r="127" spans="1:16" x14ac:dyDescent="0.25">
      <c r="A127" t="s">
        <v>266</v>
      </c>
      <c r="B127">
        <v>37866.79</v>
      </c>
      <c r="C127">
        <v>2589.0500000000002</v>
      </c>
      <c r="D127">
        <v>390.45</v>
      </c>
      <c r="E127">
        <v>376.52</v>
      </c>
      <c r="F127">
        <v>1.04</v>
      </c>
      <c r="G127">
        <v>128.61000000000001</v>
      </c>
      <c r="H127">
        <v>219.58</v>
      </c>
      <c r="I127">
        <v>16.649999999999999</v>
      </c>
      <c r="J127">
        <v>8.5399999999999991</v>
      </c>
      <c r="K127">
        <v>0.53600000000000003</v>
      </c>
      <c r="L127">
        <f t="shared" si="10"/>
        <v>7.0988415056358348E-2</v>
      </c>
      <c r="M127">
        <f t="shared" si="11"/>
        <v>258.3497908324855</v>
      </c>
      <c r="P127">
        <f t="shared" si="12"/>
        <v>16.649999999999999</v>
      </c>
    </row>
    <row r="128" spans="1:16" x14ac:dyDescent="0.25">
      <c r="A128" t="s">
        <v>267</v>
      </c>
      <c r="B128">
        <v>7133.16</v>
      </c>
      <c r="C128">
        <v>878.91</v>
      </c>
      <c r="D128">
        <v>150.22999999999999</v>
      </c>
      <c r="E128">
        <v>137.38</v>
      </c>
      <c r="F128">
        <v>1.0900000000000001</v>
      </c>
      <c r="G128">
        <v>48.13</v>
      </c>
      <c r="H128">
        <v>95.3</v>
      </c>
      <c r="I128">
        <v>9.7200000000000006</v>
      </c>
      <c r="J128">
        <v>6.18</v>
      </c>
      <c r="K128">
        <v>0.40200000000000002</v>
      </c>
      <c r="L128">
        <f t="shared" si="10"/>
        <v>0.11603874363595323</v>
      </c>
      <c r="M128">
        <f t="shared" si="11"/>
        <v>327.49874495132161</v>
      </c>
      <c r="P128">
        <f t="shared" si="12"/>
        <v>9.7200000000000006</v>
      </c>
    </row>
    <row r="129" spans="1:16" x14ac:dyDescent="0.25">
      <c r="A129" t="s">
        <v>268</v>
      </c>
      <c r="B129">
        <v>157931.82999999999</v>
      </c>
      <c r="C129">
        <v>6213.94</v>
      </c>
      <c r="D129">
        <v>912.65</v>
      </c>
      <c r="E129">
        <v>754.65</v>
      </c>
      <c r="F129">
        <v>1.21</v>
      </c>
      <c r="G129">
        <v>280.45</v>
      </c>
      <c r="H129">
        <v>448.43</v>
      </c>
      <c r="I129">
        <v>31.64</v>
      </c>
      <c r="J129">
        <v>24.25</v>
      </c>
      <c r="K129">
        <v>0.53600000000000003</v>
      </c>
      <c r="L129">
        <f t="shared" si="10"/>
        <v>5.1397905396015242E-2</v>
      </c>
      <c r="M129">
        <f t="shared" si="11"/>
        <v>243.88461305354545</v>
      </c>
      <c r="P129">
        <f t="shared" si="12"/>
        <v>31.64</v>
      </c>
    </row>
    <row r="130" spans="1:16" x14ac:dyDescent="0.25">
      <c r="A130" t="s">
        <v>269</v>
      </c>
      <c r="B130">
        <v>1295.17</v>
      </c>
      <c r="C130">
        <v>125.33</v>
      </c>
      <c r="D130">
        <v>41.78</v>
      </c>
      <c r="E130">
        <v>38.56</v>
      </c>
      <c r="F130">
        <v>1.08</v>
      </c>
      <c r="G130">
        <v>14.58</v>
      </c>
      <c r="H130">
        <v>40.61</v>
      </c>
      <c r="I130">
        <v>27.9</v>
      </c>
      <c r="J130">
        <v>22.85</v>
      </c>
      <c r="K130">
        <v>0.53600000000000003</v>
      </c>
      <c r="L130">
        <f t="shared" ref="L130:L161" si="13">4*PI()*B130/(C130^2)</f>
        <v>1.0361593755112894</v>
      </c>
      <c r="M130">
        <f t="shared" ref="M130:M161" si="14">ka*rho*(I130/H130)^(3-(2*Dalpha))</f>
        <v>1506.3570335186505</v>
      </c>
      <c r="P130">
        <f t="shared" si="12"/>
        <v>27.9</v>
      </c>
    </row>
    <row r="131" spans="1:16" x14ac:dyDescent="0.25">
      <c r="A131" t="s">
        <v>269</v>
      </c>
      <c r="B131">
        <v>58470.71</v>
      </c>
      <c r="C131">
        <v>2096.31</v>
      </c>
      <c r="D131">
        <v>454.72</v>
      </c>
      <c r="E131">
        <v>307.97000000000003</v>
      </c>
      <c r="F131">
        <v>1.48</v>
      </c>
      <c r="G131">
        <v>142.35</v>
      </c>
      <c r="H131">
        <v>272.85000000000002</v>
      </c>
      <c r="I131">
        <v>34.450000000000003</v>
      </c>
      <c r="J131">
        <v>34.78</v>
      </c>
      <c r="K131">
        <v>0.53600000000000003</v>
      </c>
      <c r="L131">
        <f t="shared" si="13"/>
        <v>0.16720036430244806</v>
      </c>
      <c r="M131">
        <f t="shared" si="14"/>
        <v>388.47507847104464</v>
      </c>
      <c r="P131">
        <f t="shared" si="12"/>
        <v>34.450000000000003</v>
      </c>
    </row>
    <row r="132" spans="1:16" x14ac:dyDescent="0.25">
      <c r="A132" t="s">
        <v>270</v>
      </c>
      <c r="B132">
        <v>8762.07</v>
      </c>
      <c r="C132">
        <v>499.71</v>
      </c>
      <c r="D132">
        <v>161.88</v>
      </c>
      <c r="E132">
        <v>105.24</v>
      </c>
      <c r="F132">
        <v>1.54</v>
      </c>
      <c r="G132">
        <v>46.38</v>
      </c>
      <c r="H132">
        <v>105.62</v>
      </c>
      <c r="I132">
        <v>22.22</v>
      </c>
      <c r="J132">
        <v>23.12</v>
      </c>
      <c r="K132">
        <v>0.40200000000000002</v>
      </c>
      <c r="L132">
        <f t="shared" si="13"/>
        <v>0.44094101912545902</v>
      </c>
      <c r="M132">
        <f t="shared" si="14"/>
        <v>584.45255527994732</v>
      </c>
      <c r="P132">
        <f t="shared" si="12"/>
        <v>22.22</v>
      </c>
    </row>
    <row r="133" spans="1:16" x14ac:dyDescent="0.25">
      <c r="A133" t="s">
        <v>271</v>
      </c>
      <c r="B133">
        <v>3086.46</v>
      </c>
      <c r="C133">
        <v>409.33</v>
      </c>
      <c r="D133">
        <v>95.2</v>
      </c>
      <c r="E133">
        <v>70.7</v>
      </c>
      <c r="F133">
        <v>1.35</v>
      </c>
      <c r="G133">
        <v>28.17</v>
      </c>
      <c r="H133">
        <v>62.69</v>
      </c>
      <c r="I133">
        <v>9.9700000000000006</v>
      </c>
      <c r="J133">
        <v>9.5299999999999994</v>
      </c>
      <c r="K133">
        <v>0.40200000000000002</v>
      </c>
      <c r="L133">
        <f t="shared" si="13"/>
        <v>0.23148527270362565</v>
      </c>
      <c r="M133">
        <f t="shared" si="14"/>
        <v>467.24908476240347</v>
      </c>
      <c r="P133">
        <f t="shared" si="12"/>
        <v>9.9700000000000006</v>
      </c>
    </row>
    <row r="134" spans="1:16" x14ac:dyDescent="0.25">
      <c r="A134" t="s">
        <v>271</v>
      </c>
      <c r="B134">
        <v>9336.82</v>
      </c>
      <c r="C134">
        <v>842.35</v>
      </c>
      <c r="D134">
        <v>155.46</v>
      </c>
      <c r="E134">
        <v>132.56</v>
      </c>
      <c r="F134">
        <v>1.17</v>
      </c>
      <c r="G134">
        <v>51.35</v>
      </c>
      <c r="H134">
        <v>109.03</v>
      </c>
      <c r="I134">
        <v>12.99</v>
      </c>
      <c r="J134">
        <v>10.43</v>
      </c>
      <c r="K134">
        <v>0.40200000000000002</v>
      </c>
      <c r="L134">
        <f t="shared" si="13"/>
        <v>0.16535742091191014</v>
      </c>
      <c r="M134">
        <f t="shared" si="14"/>
        <v>370.85271240582267</v>
      </c>
      <c r="P134">
        <f t="shared" si="12"/>
        <v>12.99</v>
      </c>
    </row>
    <row r="135" spans="1:16" x14ac:dyDescent="0.25">
      <c r="A135" t="s">
        <v>272</v>
      </c>
      <c r="B135">
        <v>4301.97</v>
      </c>
      <c r="C135">
        <v>423.79</v>
      </c>
      <c r="D135">
        <v>107.65</v>
      </c>
      <c r="E135">
        <v>85.96</v>
      </c>
      <c r="F135">
        <v>1.25</v>
      </c>
      <c r="G135">
        <v>37.01</v>
      </c>
      <c r="H135">
        <v>74.010000000000005</v>
      </c>
      <c r="I135">
        <v>14.38</v>
      </c>
      <c r="J135">
        <v>13.19</v>
      </c>
      <c r="K135">
        <v>0.40200000000000002</v>
      </c>
      <c r="L135">
        <f t="shared" si="13"/>
        <v>0.30100647110762396</v>
      </c>
      <c r="M135">
        <f t="shared" si="14"/>
        <v>548.43572140967342</v>
      </c>
      <c r="P135">
        <f t="shared" si="12"/>
        <v>14.38</v>
      </c>
    </row>
    <row r="136" spans="1:16" x14ac:dyDescent="0.25">
      <c r="A136" t="s">
        <v>273</v>
      </c>
      <c r="B136">
        <v>1036.8900000000001</v>
      </c>
      <c r="C136">
        <v>124.12</v>
      </c>
      <c r="D136">
        <v>44.59</v>
      </c>
      <c r="E136">
        <v>42.18</v>
      </c>
      <c r="F136">
        <v>1.06</v>
      </c>
      <c r="G136">
        <v>15.11</v>
      </c>
      <c r="H136">
        <v>36.33</v>
      </c>
      <c r="I136">
        <v>16.71</v>
      </c>
      <c r="J136">
        <v>9.08</v>
      </c>
      <c r="K136">
        <v>0.40200000000000002</v>
      </c>
      <c r="L136">
        <f t="shared" si="13"/>
        <v>0.84578312572997849</v>
      </c>
      <c r="M136">
        <f t="shared" si="14"/>
        <v>1092.7474210741793</v>
      </c>
      <c r="P136">
        <f t="shared" ref="P136:P156" si="15">I136</f>
        <v>16.71</v>
      </c>
    </row>
    <row r="137" spans="1:16" x14ac:dyDescent="0.25">
      <c r="A137" t="s">
        <v>273</v>
      </c>
      <c r="B137">
        <v>7917.52</v>
      </c>
      <c r="C137">
        <v>538.66999999999996</v>
      </c>
      <c r="D137">
        <v>171.12</v>
      </c>
      <c r="E137">
        <v>133.36000000000001</v>
      </c>
      <c r="F137">
        <v>1.28</v>
      </c>
      <c r="G137">
        <v>52.39</v>
      </c>
      <c r="H137">
        <v>100.4</v>
      </c>
      <c r="I137">
        <v>20.399999999999999</v>
      </c>
      <c r="J137">
        <v>18.57</v>
      </c>
      <c r="K137">
        <v>0.40200000000000002</v>
      </c>
      <c r="L137">
        <f t="shared" si="13"/>
        <v>0.34288892242302682</v>
      </c>
      <c r="M137">
        <f t="shared" si="14"/>
        <v>568.41837965870673</v>
      </c>
      <c r="P137">
        <f t="shared" si="15"/>
        <v>20.399999999999999</v>
      </c>
    </row>
    <row r="138" spans="1:16" x14ac:dyDescent="0.25">
      <c r="A138" t="s">
        <v>274</v>
      </c>
      <c r="B138">
        <v>17820.39</v>
      </c>
      <c r="C138">
        <v>1005.04</v>
      </c>
      <c r="D138">
        <v>261.5</v>
      </c>
      <c r="E138">
        <v>167.51</v>
      </c>
      <c r="F138">
        <v>1.56</v>
      </c>
      <c r="G138">
        <v>76.31</v>
      </c>
      <c r="H138">
        <v>150.63</v>
      </c>
      <c r="I138">
        <v>24.53</v>
      </c>
      <c r="J138">
        <v>25.73</v>
      </c>
      <c r="K138">
        <v>0.40200000000000002</v>
      </c>
      <c r="L138">
        <f t="shared" si="13"/>
        <v>0.22169728513252615</v>
      </c>
      <c r="M138">
        <f t="shared" si="14"/>
        <v>476.1894904773464</v>
      </c>
      <c r="P138">
        <f t="shared" si="15"/>
        <v>24.53</v>
      </c>
    </row>
    <row r="139" spans="1:16" x14ac:dyDescent="0.25">
      <c r="A139" t="s">
        <v>275</v>
      </c>
      <c r="B139">
        <v>6027.05</v>
      </c>
      <c r="C139">
        <v>298.45999999999998</v>
      </c>
      <c r="D139">
        <v>116.09</v>
      </c>
      <c r="E139">
        <v>78.33</v>
      </c>
      <c r="F139">
        <v>1.48</v>
      </c>
      <c r="G139">
        <v>32.880000000000003</v>
      </c>
      <c r="H139">
        <v>87.6</v>
      </c>
      <c r="I139">
        <v>24.2</v>
      </c>
      <c r="J139">
        <v>25.19</v>
      </c>
      <c r="K139">
        <v>0.40200000000000002</v>
      </c>
      <c r="L139">
        <f t="shared" si="13"/>
        <v>0.85024167652469151</v>
      </c>
      <c r="M139">
        <f t="shared" si="14"/>
        <v>726.77496090867123</v>
      </c>
      <c r="P139">
        <f t="shared" si="15"/>
        <v>24.2</v>
      </c>
    </row>
    <row r="140" spans="1:16" x14ac:dyDescent="0.25">
      <c r="A140" t="s">
        <v>275</v>
      </c>
      <c r="B140">
        <v>8365.1299999999992</v>
      </c>
      <c r="C140">
        <v>453.51</v>
      </c>
      <c r="D140">
        <v>126.94</v>
      </c>
      <c r="E140">
        <v>116.09</v>
      </c>
      <c r="F140">
        <v>1.0900000000000001</v>
      </c>
      <c r="G140">
        <v>43.27</v>
      </c>
      <c r="H140">
        <v>103.2</v>
      </c>
      <c r="I140">
        <v>30.45</v>
      </c>
      <c r="J140">
        <v>26.38</v>
      </c>
      <c r="K140">
        <v>0.40200000000000002</v>
      </c>
      <c r="L140">
        <f t="shared" si="13"/>
        <v>0.51110346238933069</v>
      </c>
      <c r="M140">
        <f t="shared" si="14"/>
        <v>766.0851224613823</v>
      </c>
      <c r="P140">
        <f t="shared" si="15"/>
        <v>30.45</v>
      </c>
    </row>
    <row r="141" spans="1:16" x14ac:dyDescent="0.25">
      <c r="A141" t="s">
        <v>276</v>
      </c>
      <c r="B141">
        <v>3013.2</v>
      </c>
      <c r="C141">
        <v>307.7</v>
      </c>
      <c r="D141">
        <v>94</v>
      </c>
      <c r="E141">
        <v>82.75</v>
      </c>
      <c r="F141">
        <v>1.1399999999999999</v>
      </c>
      <c r="G141">
        <v>31</v>
      </c>
      <c r="H141">
        <v>61.94</v>
      </c>
      <c r="I141">
        <v>13.54</v>
      </c>
      <c r="J141">
        <v>10.06</v>
      </c>
      <c r="K141">
        <v>0.40200000000000002</v>
      </c>
      <c r="L141">
        <f t="shared" si="13"/>
        <v>0.39992893836853927</v>
      </c>
      <c r="M141">
        <f t="shared" si="14"/>
        <v>602.65521531071511</v>
      </c>
      <c r="P141">
        <f t="shared" si="15"/>
        <v>13.54</v>
      </c>
    </row>
    <row r="142" spans="1:16" x14ac:dyDescent="0.25">
      <c r="A142" t="s">
        <v>277</v>
      </c>
      <c r="B142">
        <v>2862.17</v>
      </c>
      <c r="C142">
        <v>235.79</v>
      </c>
      <c r="D142">
        <v>85.96</v>
      </c>
      <c r="E142">
        <v>75.52</v>
      </c>
      <c r="F142">
        <v>1.1399999999999999</v>
      </c>
      <c r="G142">
        <v>27.41</v>
      </c>
      <c r="H142">
        <v>60.37</v>
      </c>
      <c r="I142">
        <v>10.96</v>
      </c>
      <c r="J142">
        <v>8.91</v>
      </c>
      <c r="K142">
        <v>0.40200000000000002</v>
      </c>
      <c r="L142">
        <f t="shared" si="13"/>
        <v>0.64692587878796692</v>
      </c>
      <c r="M142">
        <f t="shared" si="14"/>
        <v>519.44844583971155</v>
      </c>
      <c r="P142">
        <f t="shared" si="15"/>
        <v>10.96</v>
      </c>
    </row>
    <row r="143" spans="1:16" x14ac:dyDescent="0.25">
      <c r="A143" t="s">
        <v>277</v>
      </c>
      <c r="B143">
        <v>9971.44</v>
      </c>
      <c r="C143">
        <v>447.09</v>
      </c>
      <c r="D143">
        <v>143.4</v>
      </c>
      <c r="E143">
        <v>135.37</v>
      </c>
      <c r="F143">
        <v>1.06</v>
      </c>
      <c r="G143">
        <v>46.05</v>
      </c>
      <c r="H143">
        <v>112.68</v>
      </c>
      <c r="I143">
        <v>31.77</v>
      </c>
      <c r="J143">
        <v>19.29</v>
      </c>
      <c r="K143">
        <v>0.40200000000000002</v>
      </c>
      <c r="L143">
        <f t="shared" si="13"/>
        <v>0.6268704989307321</v>
      </c>
      <c r="M143">
        <f t="shared" si="14"/>
        <v>738.73257464941264</v>
      </c>
      <c r="P143">
        <f t="shared" si="15"/>
        <v>31.77</v>
      </c>
    </row>
    <row r="144" spans="1:16" x14ac:dyDescent="0.25">
      <c r="A144" t="s">
        <v>278</v>
      </c>
      <c r="B144">
        <v>1653.49</v>
      </c>
      <c r="C144">
        <v>156.55000000000001</v>
      </c>
      <c r="D144">
        <v>59.87</v>
      </c>
      <c r="E144">
        <v>37.619999999999997</v>
      </c>
      <c r="F144">
        <v>1.59</v>
      </c>
      <c r="G144">
        <v>18.149999999999999</v>
      </c>
      <c r="H144">
        <v>45.88</v>
      </c>
      <c r="I144">
        <v>19.010000000000002</v>
      </c>
      <c r="J144">
        <v>19.96</v>
      </c>
      <c r="K144">
        <v>0.40500000000000003</v>
      </c>
      <c r="L144">
        <f t="shared" si="13"/>
        <v>0.84782319283083263</v>
      </c>
      <c r="M144">
        <f t="shared" si="14"/>
        <v>1005.1662884998264</v>
      </c>
      <c r="P144">
        <f t="shared" si="15"/>
        <v>19.010000000000002</v>
      </c>
    </row>
    <row r="145" spans="1:16" x14ac:dyDescent="0.25">
      <c r="A145" t="s">
        <v>279</v>
      </c>
      <c r="B145">
        <v>20565.77</v>
      </c>
      <c r="C145">
        <v>1507.16</v>
      </c>
      <c r="D145">
        <v>348.67</v>
      </c>
      <c r="E145">
        <v>183.71</v>
      </c>
      <c r="F145">
        <v>1.9</v>
      </c>
      <c r="G145">
        <v>83.39</v>
      </c>
      <c r="H145">
        <v>161.82</v>
      </c>
      <c r="I145">
        <v>13.52</v>
      </c>
      <c r="J145">
        <v>15.99</v>
      </c>
      <c r="K145">
        <v>0.53600000000000003</v>
      </c>
      <c r="L145">
        <f t="shared" si="13"/>
        <v>0.11377219046175274</v>
      </c>
      <c r="M145">
        <f t="shared" si="14"/>
        <v>279.19429798688782</v>
      </c>
      <c r="P145">
        <f t="shared" si="15"/>
        <v>13.52</v>
      </c>
    </row>
    <row r="146" spans="1:16" x14ac:dyDescent="0.25">
      <c r="A146" t="s">
        <v>279</v>
      </c>
      <c r="B146">
        <v>20625.43</v>
      </c>
      <c r="C146">
        <v>1696.76</v>
      </c>
      <c r="D146">
        <v>279.58</v>
      </c>
      <c r="E146">
        <v>209.42</v>
      </c>
      <c r="F146">
        <v>1.34</v>
      </c>
      <c r="G146">
        <v>74.739999999999995</v>
      </c>
      <c r="H146">
        <v>162.05000000000001</v>
      </c>
      <c r="I146">
        <v>13.85</v>
      </c>
      <c r="J146">
        <v>13.02</v>
      </c>
      <c r="K146">
        <v>0.53600000000000003</v>
      </c>
      <c r="L146">
        <f t="shared" si="13"/>
        <v>9.0026847108108946E-2</v>
      </c>
      <c r="M146">
        <f t="shared" si="14"/>
        <v>284.30960961276418</v>
      </c>
      <c r="P146">
        <f t="shared" si="15"/>
        <v>13.85</v>
      </c>
    </row>
    <row r="147" spans="1:16" x14ac:dyDescent="0.25">
      <c r="A147" t="s">
        <v>279</v>
      </c>
      <c r="B147">
        <v>13743.69</v>
      </c>
      <c r="C147">
        <v>907.83</v>
      </c>
      <c r="D147">
        <v>276.89999999999998</v>
      </c>
      <c r="E147">
        <v>243.69</v>
      </c>
      <c r="F147">
        <v>1.1399999999999999</v>
      </c>
      <c r="G147">
        <v>101.67</v>
      </c>
      <c r="H147">
        <v>132.28</v>
      </c>
      <c r="I147">
        <v>22.12</v>
      </c>
      <c r="J147">
        <v>17.72</v>
      </c>
      <c r="K147">
        <v>0.53600000000000003</v>
      </c>
      <c r="L147">
        <f t="shared" si="13"/>
        <v>0.20955795622960405</v>
      </c>
      <c r="M147">
        <f t="shared" si="14"/>
        <v>486.38894755573472</v>
      </c>
      <c r="P147">
        <f t="shared" si="15"/>
        <v>22.12</v>
      </c>
    </row>
    <row r="148" spans="1:16" x14ac:dyDescent="0.25">
      <c r="A148" t="s">
        <v>280</v>
      </c>
      <c r="B148">
        <v>20855.689999999999</v>
      </c>
      <c r="C148">
        <v>1406.33</v>
      </c>
      <c r="D148">
        <v>240.21</v>
      </c>
      <c r="E148">
        <v>185.98</v>
      </c>
      <c r="F148">
        <v>1.29</v>
      </c>
      <c r="G148">
        <v>70.06</v>
      </c>
      <c r="H148">
        <v>162.94999999999999</v>
      </c>
      <c r="I148">
        <v>17.25</v>
      </c>
      <c r="J148">
        <v>15.48</v>
      </c>
      <c r="K148">
        <v>0.40200000000000002</v>
      </c>
      <c r="L148">
        <f t="shared" si="13"/>
        <v>0.13251344489433933</v>
      </c>
      <c r="M148">
        <f t="shared" si="14"/>
        <v>337.39507300121011</v>
      </c>
      <c r="P148">
        <f t="shared" si="15"/>
        <v>17.25</v>
      </c>
    </row>
    <row r="149" spans="1:16" x14ac:dyDescent="0.25">
      <c r="A149" t="s">
        <v>281</v>
      </c>
      <c r="B149">
        <v>48957.33</v>
      </c>
      <c r="C149">
        <v>2395.6999999999998</v>
      </c>
      <c r="D149">
        <v>328.85</v>
      </c>
      <c r="E149">
        <v>298.86</v>
      </c>
      <c r="F149">
        <v>1.1000000000000001</v>
      </c>
      <c r="G149">
        <v>108.13</v>
      </c>
      <c r="H149">
        <v>249.67</v>
      </c>
      <c r="I149">
        <v>25.5</v>
      </c>
      <c r="J149">
        <v>16.86</v>
      </c>
      <c r="K149">
        <v>0.53600000000000003</v>
      </c>
      <c r="L149">
        <f t="shared" si="13"/>
        <v>0.10719208606670665</v>
      </c>
      <c r="M149">
        <f t="shared" si="14"/>
        <v>327.86118476550701</v>
      </c>
      <c r="P149">
        <f t="shared" si="15"/>
        <v>25.5</v>
      </c>
    </row>
    <row r="150" spans="1:16" x14ac:dyDescent="0.25">
      <c r="A150" t="s">
        <v>282</v>
      </c>
      <c r="B150">
        <v>15844.93</v>
      </c>
      <c r="C150">
        <v>852.13</v>
      </c>
      <c r="D150">
        <v>244.77</v>
      </c>
      <c r="E150">
        <v>203.52</v>
      </c>
      <c r="F150">
        <v>1.2</v>
      </c>
      <c r="G150">
        <v>74.010000000000005</v>
      </c>
      <c r="H150">
        <v>142.04</v>
      </c>
      <c r="I150">
        <v>15.92</v>
      </c>
      <c r="J150">
        <v>15.49</v>
      </c>
      <c r="K150">
        <v>0.53600000000000003</v>
      </c>
      <c r="L150">
        <f t="shared" si="13"/>
        <v>0.27421327665824735</v>
      </c>
      <c r="M150">
        <f t="shared" si="14"/>
        <v>353.16435888590723</v>
      </c>
      <c r="P150">
        <f t="shared" si="15"/>
        <v>15.92</v>
      </c>
    </row>
    <row r="151" spans="1:16" x14ac:dyDescent="0.25">
      <c r="A151" t="s">
        <v>282</v>
      </c>
      <c r="B151">
        <v>38215.9</v>
      </c>
      <c r="C151">
        <v>2621.72</v>
      </c>
      <c r="D151">
        <v>391.52</v>
      </c>
      <c r="E151">
        <v>354.03</v>
      </c>
      <c r="F151">
        <v>1.1100000000000001</v>
      </c>
      <c r="G151">
        <v>135.16</v>
      </c>
      <c r="H151">
        <v>220.59</v>
      </c>
      <c r="I151">
        <v>18.32</v>
      </c>
      <c r="J151">
        <v>14.44</v>
      </c>
      <c r="K151">
        <v>0.53600000000000003</v>
      </c>
      <c r="L151">
        <f t="shared" si="13"/>
        <v>6.986848746555066E-2</v>
      </c>
      <c r="M151">
        <f t="shared" si="14"/>
        <v>277.85784781135789</v>
      </c>
      <c r="P151">
        <f t="shared" si="15"/>
        <v>18.32</v>
      </c>
    </row>
    <row r="152" spans="1:16" x14ac:dyDescent="0.25">
      <c r="A152" t="s">
        <v>283</v>
      </c>
      <c r="B152">
        <v>23507.22</v>
      </c>
      <c r="C152">
        <v>1659.26</v>
      </c>
      <c r="D152">
        <v>307.43</v>
      </c>
      <c r="E152">
        <v>237.27</v>
      </c>
      <c r="F152">
        <v>1.3</v>
      </c>
      <c r="G152">
        <v>94.25</v>
      </c>
      <c r="H152">
        <v>173</v>
      </c>
      <c r="I152">
        <v>16.57</v>
      </c>
      <c r="J152">
        <v>14.87</v>
      </c>
      <c r="K152">
        <v>0.53600000000000003</v>
      </c>
      <c r="L152">
        <f t="shared" si="13"/>
        <v>0.10729568294092377</v>
      </c>
      <c r="M152">
        <f t="shared" si="14"/>
        <v>311.43833780519884</v>
      </c>
      <c r="P152">
        <f t="shared" si="15"/>
        <v>16.57</v>
      </c>
    </row>
    <row r="153" spans="1:16" x14ac:dyDescent="0.25">
      <c r="A153" t="s">
        <v>283</v>
      </c>
      <c r="B153">
        <v>14412.36</v>
      </c>
      <c r="C153">
        <v>873.55</v>
      </c>
      <c r="D153">
        <v>200.31</v>
      </c>
      <c r="E153">
        <v>168.18</v>
      </c>
      <c r="F153">
        <v>1.19</v>
      </c>
      <c r="G153">
        <v>60.29</v>
      </c>
      <c r="H153">
        <v>135.46</v>
      </c>
      <c r="I153">
        <v>21.88</v>
      </c>
      <c r="J153">
        <v>19.53</v>
      </c>
      <c r="K153">
        <v>0.53600000000000003</v>
      </c>
      <c r="L153">
        <f t="shared" si="13"/>
        <v>0.23733917562789172</v>
      </c>
      <c r="M153">
        <f t="shared" si="14"/>
        <v>473.0858360640417</v>
      </c>
      <c r="P153">
        <f t="shared" si="15"/>
        <v>21.88</v>
      </c>
    </row>
    <row r="154" spans="1:16" x14ac:dyDescent="0.25">
      <c r="A154" t="s">
        <v>284</v>
      </c>
      <c r="B154">
        <v>3473.07</v>
      </c>
      <c r="C154">
        <v>317.33999999999997</v>
      </c>
      <c r="D154">
        <v>131.76</v>
      </c>
      <c r="E154">
        <v>77.930000000000007</v>
      </c>
      <c r="F154">
        <v>1.69</v>
      </c>
      <c r="G154">
        <v>38.840000000000003</v>
      </c>
      <c r="H154">
        <v>66.5</v>
      </c>
      <c r="I154">
        <v>17.329999999999998</v>
      </c>
      <c r="J154">
        <v>18.41</v>
      </c>
      <c r="K154">
        <v>0.40200000000000002</v>
      </c>
      <c r="L154">
        <f t="shared" si="13"/>
        <v>0.4333848903199527</v>
      </c>
      <c r="M154">
        <f t="shared" si="14"/>
        <v>693.63736939659805</v>
      </c>
      <c r="P154">
        <f t="shared" si="15"/>
        <v>17.329999999999998</v>
      </c>
    </row>
    <row r="155" spans="1:16" x14ac:dyDescent="0.25">
      <c r="A155" t="s">
        <v>285</v>
      </c>
      <c r="B155">
        <v>2990.45</v>
      </c>
      <c r="C155">
        <v>373.17</v>
      </c>
      <c r="D155">
        <v>118.5</v>
      </c>
      <c r="E155">
        <v>72.3</v>
      </c>
      <c r="F155">
        <v>1.64</v>
      </c>
      <c r="G155">
        <v>34.979999999999997</v>
      </c>
      <c r="H155">
        <v>61.71</v>
      </c>
      <c r="I155">
        <v>11.76</v>
      </c>
      <c r="J155">
        <v>12.87</v>
      </c>
      <c r="K155">
        <v>0.40200000000000002</v>
      </c>
      <c r="L155">
        <f t="shared" si="13"/>
        <v>0.26985655037510159</v>
      </c>
      <c r="M155">
        <f t="shared" si="14"/>
        <v>539.99827046927214</v>
      </c>
      <c r="P155">
        <f t="shared" si="15"/>
        <v>11.76</v>
      </c>
    </row>
    <row r="156" spans="1:16" x14ac:dyDescent="0.25">
      <c r="A156" t="s">
        <v>285</v>
      </c>
      <c r="B156">
        <v>5220.26</v>
      </c>
      <c r="C156">
        <v>338.63</v>
      </c>
      <c r="D156">
        <v>122.52</v>
      </c>
      <c r="E156">
        <v>78.73</v>
      </c>
      <c r="F156">
        <v>1.56</v>
      </c>
      <c r="G156">
        <v>35.549999999999997</v>
      </c>
      <c r="H156">
        <v>81.53</v>
      </c>
      <c r="I156">
        <v>23</v>
      </c>
      <c r="J156">
        <v>24.72</v>
      </c>
      <c r="K156">
        <v>0.40200000000000002</v>
      </c>
      <c r="L156">
        <f t="shared" si="13"/>
        <v>0.57207258617263013</v>
      </c>
      <c r="M156">
        <f t="shared" si="14"/>
        <v>739.05926120730749</v>
      </c>
      <c r="P156">
        <f t="shared" si="15"/>
        <v>23</v>
      </c>
    </row>
    <row r="157" spans="1:16" x14ac:dyDescent="0.25">
      <c r="A157" t="s">
        <v>286</v>
      </c>
      <c r="B157">
        <v>3177.82</v>
      </c>
      <c r="C157">
        <v>442.4</v>
      </c>
      <c r="D157">
        <v>123.19</v>
      </c>
      <c r="E157">
        <v>48.74</v>
      </c>
      <c r="F157">
        <v>2.5299999999999998</v>
      </c>
      <c r="G157">
        <v>35.19</v>
      </c>
      <c r="H157">
        <v>63.61</v>
      </c>
      <c r="I157">
        <v>7.22</v>
      </c>
      <c r="J157">
        <v>10.4</v>
      </c>
      <c r="K157">
        <v>0.53600000000000003</v>
      </c>
      <c r="L157">
        <f t="shared" si="13"/>
        <v>0.20403699626300073</v>
      </c>
      <c r="M157">
        <f t="shared" si="14"/>
        <v>356.74704969782528</v>
      </c>
      <c r="N157">
        <v>8.7013999999999996</v>
      </c>
      <c r="O157" t="s">
        <v>240</v>
      </c>
      <c r="P157">
        <f>N157</f>
        <v>8.7013999999999996</v>
      </c>
    </row>
    <row r="158" spans="1:16" x14ac:dyDescent="0.25">
      <c r="A158" t="s">
        <v>286</v>
      </c>
      <c r="B158">
        <v>61488.76</v>
      </c>
      <c r="C158">
        <v>3216.77</v>
      </c>
      <c r="D158">
        <v>559.16</v>
      </c>
      <c r="E158">
        <v>417.76</v>
      </c>
      <c r="F158">
        <v>1.34</v>
      </c>
      <c r="G158">
        <v>155.58000000000001</v>
      </c>
      <c r="H158">
        <v>279.8</v>
      </c>
      <c r="I158">
        <v>22.02</v>
      </c>
      <c r="J158">
        <v>20.010000000000002</v>
      </c>
      <c r="K158">
        <v>0.53600000000000003</v>
      </c>
      <c r="L158">
        <f t="shared" si="13"/>
        <v>7.4673340419604453E-2</v>
      </c>
      <c r="M158">
        <f t="shared" si="14"/>
        <v>266.15009907176403</v>
      </c>
      <c r="P158">
        <f t="shared" ref="P158:P171" si="16">I158</f>
        <v>22.02</v>
      </c>
    </row>
    <row r="159" spans="1:16" x14ac:dyDescent="0.25">
      <c r="A159" t="s">
        <v>287</v>
      </c>
      <c r="B159">
        <v>10662.62</v>
      </c>
      <c r="C159">
        <v>762.3</v>
      </c>
      <c r="D159">
        <v>196.02</v>
      </c>
      <c r="E159">
        <v>187.31</v>
      </c>
      <c r="F159">
        <v>1.05</v>
      </c>
      <c r="G159">
        <v>61.26</v>
      </c>
      <c r="H159">
        <v>116.52</v>
      </c>
      <c r="I159">
        <v>15.17</v>
      </c>
      <c r="J159">
        <v>11.49</v>
      </c>
      <c r="K159">
        <v>1.089</v>
      </c>
      <c r="L159">
        <f t="shared" si="13"/>
        <v>0.23058017069636588</v>
      </c>
      <c r="M159">
        <f t="shared" si="14"/>
        <v>398.12461752047841</v>
      </c>
      <c r="P159">
        <f t="shared" si="16"/>
        <v>15.17</v>
      </c>
    </row>
    <row r="160" spans="1:16" x14ac:dyDescent="0.25">
      <c r="A160" t="s">
        <v>287</v>
      </c>
      <c r="B160">
        <v>692209.04</v>
      </c>
      <c r="C160">
        <v>21249.66</v>
      </c>
      <c r="D160">
        <v>1714.09</v>
      </c>
      <c r="E160">
        <v>1674.88</v>
      </c>
      <c r="F160">
        <v>1.02</v>
      </c>
      <c r="G160">
        <v>548.41999999999996</v>
      </c>
      <c r="H160">
        <v>938.8</v>
      </c>
      <c r="I160">
        <v>35.979999999999997</v>
      </c>
      <c r="J160">
        <v>14.32</v>
      </c>
      <c r="K160">
        <v>1.089</v>
      </c>
      <c r="L160">
        <f t="shared" si="13"/>
        <v>1.9263853175809025E-2</v>
      </c>
      <c r="M160">
        <f t="shared" si="14"/>
        <v>149.67229261829627</v>
      </c>
      <c r="P160">
        <f t="shared" si="16"/>
        <v>35.979999999999997</v>
      </c>
    </row>
    <row r="161" spans="1:16" x14ac:dyDescent="0.25">
      <c r="A161" t="s">
        <v>288</v>
      </c>
      <c r="B161">
        <v>1063650.3799999999</v>
      </c>
      <c r="C161">
        <v>28784.48</v>
      </c>
      <c r="D161">
        <v>2242.83</v>
      </c>
      <c r="E161">
        <v>2004.48</v>
      </c>
      <c r="F161">
        <v>1.1200000000000001</v>
      </c>
      <c r="G161">
        <v>703.55</v>
      </c>
      <c r="H161">
        <v>1163.74</v>
      </c>
      <c r="I161">
        <v>46.13</v>
      </c>
      <c r="J161">
        <v>36.32</v>
      </c>
      <c r="K161">
        <v>1.339</v>
      </c>
      <c r="L161">
        <f t="shared" si="13"/>
        <v>1.6132140181819934E-2</v>
      </c>
      <c r="M161">
        <f t="shared" si="14"/>
        <v>153.76338905036113</v>
      </c>
      <c r="P161">
        <f t="shared" si="16"/>
        <v>46.13</v>
      </c>
    </row>
    <row r="162" spans="1:16" x14ac:dyDescent="0.25">
      <c r="A162" t="s">
        <v>288</v>
      </c>
      <c r="B162">
        <v>31091.040000000001</v>
      </c>
      <c r="C162">
        <v>847.59</v>
      </c>
      <c r="D162">
        <v>230.31</v>
      </c>
      <c r="E162">
        <v>223.61</v>
      </c>
      <c r="F162">
        <v>1.03</v>
      </c>
      <c r="G162">
        <v>78.61</v>
      </c>
      <c r="H162">
        <v>198.96</v>
      </c>
      <c r="I162">
        <v>52.58</v>
      </c>
      <c r="J162">
        <v>29.51</v>
      </c>
      <c r="K162">
        <v>1.339</v>
      </c>
      <c r="L162">
        <f t="shared" ref="L162:L171" si="17">4*PI()*B162/(C162^2)</f>
        <v>0.54384290256569534</v>
      </c>
      <c r="M162">
        <f t="shared" ref="M162:M171" si="18">ka*rho*(I162/H162)^(3-(2*Dalpha))</f>
        <v>701.44689348754287</v>
      </c>
      <c r="P162">
        <f t="shared" si="16"/>
        <v>52.58</v>
      </c>
    </row>
    <row r="163" spans="1:16" x14ac:dyDescent="0.25">
      <c r="A163" t="s">
        <v>289</v>
      </c>
      <c r="B163">
        <v>584361.27</v>
      </c>
      <c r="C163">
        <v>17331.36</v>
      </c>
      <c r="D163">
        <v>1989.48</v>
      </c>
      <c r="E163">
        <v>1428.11</v>
      </c>
      <c r="F163">
        <v>1.39</v>
      </c>
      <c r="G163">
        <v>671.8</v>
      </c>
      <c r="H163">
        <v>862.57</v>
      </c>
      <c r="I163">
        <v>34.58</v>
      </c>
      <c r="J163">
        <v>30.27</v>
      </c>
      <c r="K163">
        <v>1.1479999999999999</v>
      </c>
      <c r="L163">
        <f t="shared" si="17"/>
        <v>2.4447024153302133E-2</v>
      </c>
      <c r="M163">
        <f t="shared" si="18"/>
        <v>155.15845992281302</v>
      </c>
      <c r="P163">
        <f t="shared" si="16"/>
        <v>34.58</v>
      </c>
    </row>
    <row r="164" spans="1:16" x14ac:dyDescent="0.25">
      <c r="A164" t="s">
        <v>290</v>
      </c>
      <c r="B164">
        <v>9099.57</v>
      </c>
      <c r="C164">
        <v>642.51</v>
      </c>
      <c r="D164">
        <v>158.99</v>
      </c>
      <c r="E164">
        <v>156.82</v>
      </c>
      <c r="F164">
        <v>1.01</v>
      </c>
      <c r="G164">
        <v>50.94</v>
      </c>
      <c r="H164">
        <v>107.64</v>
      </c>
      <c r="I164">
        <v>20.97</v>
      </c>
      <c r="J164">
        <v>7.76</v>
      </c>
      <c r="K164">
        <v>1.089</v>
      </c>
      <c r="L164">
        <f t="shared" si="17"/>
        <v>0.27699437604414345</v>
      </c>
      <c r="M164">
        <f t="shared" si="18"/>
        <v>549.60508434259509</v>
      </c>
      <c r="P164">
        <f t="shared" si="16"/>
        <v>20.97</v>
      </c>
    </row>
    <row r="165" spans="1:16" x14ac:dyDescent="0.25">
      <c r="A165" t="s">
        <v>290</v>
      </c>
      <c r="B165">
        <v>583397.23</v>
      </c>
      <c r="C165">
        <v>21268.17</v>
      </c>
      <c r="D165">
        <v>1741.31</v>
      </c>
      <c r="E165">
        <v>1451.64</v>
      </c>
      <c r="F165">
        <v>1.2</v>
      </c>
      <c r="G165">
        <v>571.70000000000005</v>
      </c>
      <c r="H165">
        <v>861.86</v>
      </c>
      <c r="I165">
        <v>34</v>
      </c>
      <c r="J165">
        <v>27.8</v>
      </c>
      <c r="K165">
        <v>1.089</v>
      </c>
      <c r="L165">
        <f t="shared" si="17"/>
        <v>1.6207423510780642E-2</v>
      </c>
      <c r="M165">
        <f t="shared" si="18"/>
        <v>153.17387602213807</v>
      </c>
      <c r="P165">
        <f t="shared" si="16"/>
        <v>34</v>
      </c>
    </row>
    <row r="166" spans="1:16" x14ac:dyDescent="0.25">
      <c r="A166" t="s">
        <v>290</v>
      </c>
      <c r="B166">
        <v>99427.62</v>
      </c>
      <c r="C166">
        <v>2509.06</v>
      </c>
      <c r="D166">
        <v>543.41</v>
      </c>
      <c r="E166">
        <v>469.36</v>
      </c>
      <c r="F166">
        <v>1.1599999999999999</v>
      </c>
      <c r="G166">
        <v>185.52</v>
      </c>
      <c r="H166">
        <v>355.8</v>
      </c>
      <c r="I166">
        <v>43.11</v>
      </c>
      <c r="J166">
        <v>34.42</v>
      </c>
      <c r="K166">
        <v>1.089</v>
      </c>
      <c r="L166">
        <f t="shared" si="17"/>
        <v>0.19846997459909194</v>
      </c>
      <c r="M166">
        <f t="shared" si="18"/>
        <v>375.87947524011992</v>
      </c>
      <c r="P166">
        <f t="shared" si="16"/>
        <v>43.11</v>
      </c>
    </row>
    <row r="167" spans="1:16" x14ac:dyDescent="0.25">
      <c r="A167" t="s">
        <v>291</v>
      </c>
      <c r="B167">
        <v>705356.64</v>
      </c>
      <c r="C167">
        <v>15213.72</v>
      </c>
      <c r="D167">
        <v>1849.16</v>
      </c>
      <c r="E167">
        <v>1821.04</v>
      </c>
      <c r="F167">
        <v>1.02</v>
      </c>
      <c r="G167">
        <v>603.13</v>
      </c>
      <c r="H167">
        <v>947.68</v>
      </c>
      <c r="I167">
        <v>50.37</v>
      </c>
      <c r="J167">
        <v>17.47</v>
      </c>
      <c r="K167">
        <v>1.339</v>
      </c>
      <c r="L167">
        <f t="shared" si="17"/>
        <v>3.8295503591813961E-2</v>
      </c>
      <c r="M167">
        <f t="shared" si="18"/>
        <v>194.4281469516981</v>
      </c>
      <c r="P167">
        <f t="shared" si="16"/>
        <v>50.37</v>
      </c>
    </row>
    <row r="168" spans="1:16" x14ac:dyDescent="0.25">
      <c r="A168" t="s">
        <v>292</v>
      </c>
      <c r="B168">
        <v>272484.08</v>
      </c>
      <c r="C168">
        <v>10587.05</v>
      </c>
      <c r="D168">
        <v>1247.6600000000001</v>
      </c>
      <c r="E168">
        <v>777.68</v>
      </c>
      <c r="F168">
        <v>1.6</v>
      </c>
      <c r="G168">
        <v>352.32</v>
      </c>
      <c r="H168">
        <v>589.01</v>
      </c>
      <c r="I168">
        <v>28.96</v>
      </c>
      <c r="J168">
        <v>30.64</v>
      </c>
      <c r="K168">
        <v>0.80300000000000005</v>
      </c>
      <c r="L168">
        <f t="shared" si="17"/>
        <v>3.0549286344553537E-2</v>
      </c>
      <c r="M168">
        <f t="shared" si="18"/>
        <v>182.6802764236925</v>
      </c>
      <c r="P168">
        <f t="shared" si="16"/>
        <v>28.96</v>
      </c>
    </row>
    <row r="169" spans="1:16" x14ac:dyDescent="0.25">
      <c r="A169" t="s">
        <v>293</v>
      </c>
      <c r="B169">
        <v>128514.28</v>
      </c>
      <c r="C169">
        <v>5194.3100000000004</v>
      </c>
      <c r="D169">
        <v>615.79999999999995</v>
      </c>
      <c r="E169">
        <v>581.65</v>
      </c>
      <c r="F169">
        <v>1.06</v>
      </c>
      <c r="G169">
        <v>196.13</v>
      </c>
      <c r="H169">
        <v>404.51</v>
      </c>
      <c r="I169">
        <v>31.13</v>
      </c>
      <c r="J169">
        <v>20.34</v>
      </c>
      <c r="K169">
        <v>0.40200000000000002</v>
      </c>
      <c r="L169">
        <f t="shared" si="17"/>
        <v>5.9855700990576334E-2</v>
      </c>
      <c r="M169">
        <f t="shared" si="18"/>
        <v>261.42723839035244</v>
      </c>
      <c r="P169">
        <f t="shared" si="16"/>
        <v>31.13</v>
      </c>
    </row>
    <row r="170" spans="1:16" x14ac:dyDescent="0.25">
      <c r="A170" t="s">
        <v>294</v>
      </c>
      <c r="B170">
        <v>2862.49</v>
      </c>
      <c r="C170">
        <v>353.89</v>
      </c>
      <c r="D170">
        <v>92.39</v>
      </c>
      <c r="E170">
        <v>87.97</v>
      </c>
      <c r="F170">
        <v>1.05</v>
      </c>
      <c r="G170">
        <v>27.46</v>
      </c>
      <c r="H170">
        <v>60.37</v>
      </c>
      <c r="I170">
        <v>9.2799999999999994</v>
      </c>
      <c r="J170">
        <v>6.5</v>
      </c>
      <c r="K170">
        <v>0.40200000000000002</v>
      </c>
      <c r="L170">
        <f t="shared" si="17"/>
        <v>0.28722170809106939</v>
      </c>
      <c r="M170">
        <f t="shared" si="18"/>
        <v>454.70778406199543</v>
      </c>
      <c r="P170">
        <f t="shared" si="16"/>
        <v>9.2799999999999994</v>
      </c>
    </row>
    <row r="171" spans="1:16" x14ac:dyDescent="0.25">
      <c r="A171" t="s">
        <v>295</v>
      </c>
      <c r="B171">
        <v>1170379.3799999999</v>
      </c>
      <c r="C171">
        <v>35482.160000000003</v>
      </c>
      <c r="D171">
        <v>2491.88</v>
      </c>
      <c r="E171">
        <v>1865.23</v>
      </c>
      <c r="F171">
        <v>1.34</v>
      </c>
      <c r="G171">
        <v>701.46</v>
      </c>
      <c r="H171">
        <v>1220.73</v>
      </c>
      <c r="I171">
        <v>38.590000000000003</v>
      </c>
      <c r="J171">
        <v>34.9</v>
      </c>
      <c r="K171">
        <v>1.339</v>
      </c>
      <c r="L171">
        <f t="shared" si="17"/>
        <v>1.168197912521402E-2</v>
      </c>
      <c r="M171">
        <f t="shared" si="18"/>
        <v>128.30248774536213</v>
      </c>
      <c r="P171">
        <f t="shared" si="16"/>
        <v>38.590000000000003</v>
      </c>
    </row>
  </sheetData>
  <sortState ref="A2:P171">
    <sortCondition ref="A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4"/>
  <sheetViews>
    <sheetView workbookViewId="0">
      <selection activeCell="O11" sqref="O11"/>
    </sheetView>
  </sheetViews>
  <sheetFormatPr defaultRowHeight="15" x14ac:dyDescent="0.25"/>
  <cols>
    <col min="1" max="1" width="18.85546875" bestFit="1" customWidth="1"/>
    <col min="8" max="8" width="18.5703125" bestFit="1" customWidth="1"/>
  </cols>
  <sheetData>
    <row r="1" spans="1:16" x14ac:dyDescent="0.25">
      <c r="A1" t="s">
        <v>58</v>
      </c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I1" t="s">
        <v>66</v>
      </c>
      <c r="J1" t="s">
        <v>67</v>
      </c>
      <c r="K1" t="s">
        <v>68</v>
      </c>
      <c r="L1" t="s">
        <v>221</v>
      </c>
      <c r="M1" t="s">
        <v>70</v>
      </c>
      <c r="N1" t="s">
        <v>222</v>
      </c>
      <c r="P1" t="s">
        <v>223</v>
      </c>
    </row>
    <row r="2" spans="1:16" x14ac:dyDescent="0.25">
      <c r="A2" t="s">
        <v>296</v>
      </c>
      <c r="B2">
        <v>2711.1</v>
      </c>
      <c r="C2">
        <v>335.28</v>
      </c>
      <c r="D2">
        <v>103.37</v>
      </c>
      <c r="E2">
        <v>54.09</v>
      </c>
      <c r="F2">
        <v>1.91</v>
      </c>
      <c r="G2">
        <v>27.34</v>
      </c>
      <c r="H2">
        <v>58.75</v>
      </c>
      <c r="I2">
        <v>7.18</v>
      </c>
      <c r="J2">
        <v>9.52</v>
      </c>
      <c r="K2">
        <v>0.53600000000000003</v>
      </c>
      <c r="L2">
        <f t="shared" ref="L2:L65" si="0">4*PI()*B2/(C2^2)</f>
        <v>0.30306801561441271</v>
      </c>
      <c r="M2">
        <f t="shared" ref="M2:M65" si="1">ka*rho*(I2/H2)^(3-(2*Dalpha))</f>
        <v>378.48110868850188</v>
      </c>
      <c r="P2">
        <f>I2</f>
        <v>7.18</v>
      </c>
    </row>
    <row r="3" spans="1:16" x14ac:dyDescent="0.25">
      <c r="A3" t="s">
        <v>296</v>
      </c>
      <c r="B3">
        <v>6669.18</v>
      </c>
      <c r="C3">
        <v>1003.16</v>
      </c>
      <c r="D3">
        <v>179.42</v>
      </c>
      <c r="E3">
        <v>111.94</v>
      </c>
      <c r="F3">
        <v>1.6</v>
      </c>
      <c r="G3">
        <v>54.06</v>
      </c>
      <c r="H3">
        <v>92.15</v>
      </c>
      <c r="I3">
        <v>7.93</v>
      </c>
      <c r="J3">
        <v>8.5</v>
      </c>
      <c r="K3">
        <v>0.53600000000000003</v>
      </c>
      <c r="L3">
        <f t="shared" si="0"/>
        <v>8.3280224949178847E-2</v>
      </c>
      <c r="M3">
        <f t="shared" si="1"/>
        <v>285.87305762613818</v>
      </c>
      <c r="P3">
        <f t="shared" ref="P3:P13" si="2">I3</f>
        <v>7.93</v>
      </c>
    </row>
    <row r="4" spans="1:16" x14ac:dyDescent="0.25">
      <c r="A4" t="s">
        <v>296</v>
      </c>
      <c r="B4">
        <v>2009.73</v>
      </c>
      <c r="C4">
        <v>230.84</v>
      </c>
      <c r="D4">
        <v>81.41</v>
      </c>
      <c r="E4">
        <v>58.92</v>
      </c>
      <c r="F4">
        <v>1.38</v>
      </c>
      <c r="G4">
        <v>24.26</v>
      </c>
      <c r="H4">
        <v>50.59</v>
      </c>
      <c r="I4">
        <v>8.7799999999999994</v>
      </c>
      <c r="J4">
        <v>7.59</v>
      </c>
      <c r="K4">
        <v>0.53600000000000003</v>
      </c>
      <c r="L4">
        <f t="shared" si="0"/>
        <v>0.47394227422245389</v>
      </c>
      <c r="M4">
        <f t="shared" si="1"/>
        <v>501.0658652872882</v>
      </c>
      <c r="P4">
        <f t="shared" si="2"/>
        <v>8.7799999999999994</v>
      </c>
    </row>
    <row r="5" spans="1:16" x14ac:dyDescent="0.25">
      <c r="A5" t="s">
        <v>296</v>
      </c>
      <c r="B5">
        <v>6105.22</v>
      </c>
      <c r="C5">
        <v>688.77</v>
      </c>
      <c r="D5">
        <v>149.97</v>
      </c>
      <c r="E5">
        <v>137.65</v>
      </c>
      <c r="F5">
        <v>1.0900000000000001</v>
      </c>
      <c r="G5">
        <v>52.29</v>
      </c>
      <c r="H5">
        <v>88.17</v>
      </c>
      <c r="I5">
        <v>10.24</v>
      </c>
      <c r="J5">
        <v>6.54</v>
      </c>
      <c r="K5">
        <v>0.53600000000000003</v>
      </c>
      <c r="L5">
        <f t="shared" si="0"/>
        <v>0.1617196291432024</v>
      </c>
      <c r="M5">
        <f t="shared" si="1"/>
        <v>363.35759407829818</v>
      </c>
      <c r="P5">
        <f t="shared" si="2"/>
        <v>10.24</v>
      </c>
    </row>
    <row r="6" spans="1:16" x14ac:dyDescent="0.25">
      <c r="A6" t="s">
        <v>296</v>
      </c>
      <c r="B6">
        <v>5756.68</v>
      </c>
      <c r="C6">
        <v>595.04</v>
      </c>
      <c r="D6">
        <v>130.15</v>
      </c>
      <c r="E6">
        <v>108.73</v>
      </c>
      <c r="F6">
        <v>1.2</v>
      </c>
      <c r="G6">
        <v>41.27</v>
      </c>
      <c r="H6">
        <v>85.61</v>
      </c>
      <c r="I6">
        <v>11.76</v>
      </c>
      <c r="J6">
        <v>9.75</v>
      </c>
      <c r="K6">
        <v>0.53600000000000003</v>
      </c>
      <c r="L6">
        <f t="shared" si="0"/>
        <v>0.20431000326309681</v>
      </c>
      <c r="M6">
        <f t="shared" si="1"/>
        <v>415.58245887346669</v>
      </c>
      <c r="P6">
        <f t="shared" si="2"/>
        <v>11.76</v>
      </c>
    </row>
    <row r="7" spans="1:16" x14ac:dyDescent="0.25">
      <c r="A7" t="s">
        <v>296</v>
      </c>
      <c r="B7">
        <v>6036.66</v>
      </c>
      <c r="C7">
        <v>569.33000000000004</v>
      </c>
      <c r="D7">
        <v>120.51</v>
      </c>
      <c r="E7">
        <v>108.19</v>
      </c>
      <c r="F7">
        <v>1.1100000000000001</v>
      </c>
      <c r="G7">
        <v>39.76</v>
      </c>
      <c r="H7">
        <v>87.67</v>
      </c>
      <c r="I7">
        <v>13.14</v>
      </c>
      <c r="J7">
        <v>9.92</v>
      </c>
      <c r="K7">
        <v>0.53600000000000003</v>
      </c>
      <c r="L7">
        <f t="shared" si="0"/>
        <v>0.23403372340127082</v>
      </c>
      <c r="M7">
        <f t="shared" si="1"/>
        <v>445.60128598572402</v>
      </c>
      <c r="P7">
        <f t="shared" si="2"/>
        <v>13.14</v>
      </c>
    </row>
    <row r="8" spans="1:16" x14ac:dyDescent="0.25">
      <c r="A8" t="s">
        <v>296</v>
      </c>
      <c r="B8">
        <v>5212.8</v>
      </c>
      <c r="C8">
        <v>482.57</v>
      </c>
      <c r="D8">
        <v>103.9</v>
      </c>
      <c r="E8">
        <v>102.83</v>
      </c>
      <c r="F8">
        <v>1.01</v>
      </c>
      <c r="G8">
        <v>35.19</v>
      </c>
      <c r="H8">
        <v>81.47</v>
      </c>
      <c r="I8">
        <v>14.33</v>
      </c>
      <c r="J8">
        <v>8.31</v>
      </c>
      <c r="K8">
        <v>0.53600000000000003</v>
      </c>
      <c r="L8">
        <f t="shared" si="0"/>
        <v>0.28129388261020122</v>
      </c>
      <c r="M8">
        <f t="shared" si="1"/>
        <v>506.46533781206819</v>
      </c>
      <c r="P8">
        <f t="shared" si="2"/>
        <v>14.33</v>
      </c>
    </row>
    <row r="9" spans="1:16" x14ac:dyDescent="0.25">
      <c r="A9" t="s">
        <v>296</v>
      </c>
      <c r="B9">
        <v>3544.14</v>
      </c>
      <c r="C9">
        <v>261.37</v>
      </c>
      <c r="D9">
        <v>87.84</v>
      </c>
      <c r="E9">
        <v>75.52</v>
      </c>
      <c r="F9">
        <v>1.1599999999999999</v>
      </c>
      <c r="G9">
        <v>27.59</v>
      </c>
      <c r="H9">
        <v>67.180000000000007</v>
      </c>
      <c r="I9">
        <v>20.260000000000002</v>
      </c>
      <c r="J9">
        <v>18.05</v>
      </c>
      <c r="K9">
        <v>0.53600000000000003</v>
      </c>
      <c r="L9">
        <f t="shared" si="0"/>
        <v>0.65194244556477066</v>
      </c>
      <c r="M9">
        <f t="shared" si="1"/>
        <v>779.59761496106</v>
      </c>
      <c r="P9">
        <f t="shared" si="2"/>
        <v>20.260000000000002</v>
      </c>
    </row>
    <row r="10" spans="1:16" x14ac:dyDescent="0.25">
      <c r="A10" t="s">
        <v>297</v>
      </c>
      <c r="B10">
        <v>145604.07</v>
      </c>
      <c r="C10">
        <v>6790.77</v>
      </c>
      <c r="D10">
        <v>790</v>
      </c>
      <c r="E10">
        <v>568.26</v>
      </c>
      <c r="F10">
        <v>1.39</v>
      </c>
      <c r="G10">
        <v>243.08</v>
      </c>
      <c r="H10">
        <v>430.57</v>
      </c>
      <c r="I10">
        <v>26.27</v>
      </c>
      <c r="J10">
        <v>24.88</v>
      </c>
      <c r="K10">
        <v>0.53600000000000003</v>
      </c>
      <c r="L10">
        <f t="shared" si="0"/>
        <v>3.9677594624302426E-2</v>
      </c>
      <c r="M10">
        <f t="shared" si="1"/>
        <v>217.11208257249683</v>
      </c>
      <c r="P10">
        <f t="shared" si="2"/>
        <v>26.27</v>
      </c>
    </row>
    <row r="11" spans="1:16" x14ac:dyDescent="0.25">
      <c r="A11" t="s">
        <v>298</v>
      </c>
      <c r="B11">
        <v>5408.15</v>
      </c>
      <c r="C11">
        <v>625.04</v>
      </c>
      <c r="D11">
        <v>177.82</v>
      </c>
      <c r="E11">
        <v>72.84</v>
      </c>
      <c r="F11">
        <v>2.44</v>
      </c>
      <c r="G11">
        <v>51.18</v>
      </c>
      <c r="H11">
        <v>82.98</v>
      </c>
      <c r="I11">
        <v>10.16</v>
      </c>
      <c r="J11">
        <v>12.85</v>
      </c>
      <c r="K11">
        <v>0.53600000000000003</v>
      </c>
      <c r="L11">
        <f t="shared" si="0"/>
        <v>0.17395742486648669</v>
      </c>
      <c r="M11">
        <f t="shared" si="1"/>
        <v>379.04185654039003</v>
      </c>
      <c r="P11">
        <f t="shared" si="2"/>
        <v>10.16</v>
      </c>
    </row>
    <row r="12" spans="1:16" x14ac:dyDescent="0.25">
      <c r="A12" t="s">
        <v>298</v>
      </c>
      <c r="B12">
        <v>22528.17</v>
      </c>
      <c r="C12">
        <v>1923.85</v>
      </c>
      <c r="D12">
        <v>287.08</v>
      </c>
      <c r="E12">
        <v>239.95</v>
      </c>
      <c r="F12">
        <v>1.2</v>
      </c>
      <c r="G12">
        <v>87.59</v>
      </c>
      <c r="H12">
        <v>169.36</v>
      </c>
      <c r="I12">
        <v>12.65</v>
      </c>
      <c r="J12">
        <v>10.31</v>
      </c>
      <c r="K12">
        <v>0.53600000000000003</v>
      </c>
      <c r="L12">
        <f t="shared" si="0"/>
        <v>7.6488010252869318E-2</v>
      </c>
      <c r="M12">
        <f t="shared" si="1"/>
        <v>255.25525571319127</v>
      </c>
      <c r="P12">
        <f t="shared" si="2"/>
        <v>12.65</v>
      </c>
    </row>
    <row r="13" spans="1:16" x14ac:dyDescent="0.25">
      <c r="A13" t="s">
        <v>298</v>
      </c>
      <c r="B13">
        <v>1798.89</v>
      </c>
      <c r="C13">
        <v>164.43</v>
      </c>
      <c r="D13">
        <v>64.81</v>
      </c>
      <c r="E13">
        <v>53.02</v>
      </c>
      <c r="F13">
        <v>1.22</v>
      </c>
      <c r="G13">
        <v>20.34</v>
      </c>
      <c r="H13">
        <v>47.86</v>
      </c>
      <c r="I13">
        <v>20.64</v>
      </c>
      <c r="J13">
        <v>19.239999999999998</v>
      </c>
      <c r="K13">
        <v>0.53600000000000003</v>
      </c>
      <c r="L13">
        <f t="shared" si="0"/>
        <v>0.83608870799697232</v>
      </c>
      <c r="M13">
        <f t="shared" si="1"/>
        <v>1037.8642378450479</v>
      </c>
      <c r="P13">
        <f t="shared" si="2"/>
        <v>20.64</v>
      </c>
    </row>
    <row r="14" spans="1:16" x14ac:dyDescent="0.25">
      <c r="A14" t="s">
        <v>299</v>
      </c>
      <c r="B14">
        <v>2694.68</v>
      </c>
      <c r="C14">
        <v>248.25</v>
      </c>
      <c r="D14">
        <v>65.88</v>
      </c>
      <c r="E14">
        <v>64.27</v>
      </c>
      <c r="F14">
        <v>1.03</v>
      </c>
      <c r="G14">
        <v>22.48</v>
      </c>
      <c r="H14">
        <v>58.57</v>
      </c>
      <c r="I14">
        <v>6.51</v>
      </c>
      <c r="K14">
        <v>0.80300000000000005</v>
      </c>
      <c r="L14">
        <f t="shared" si="0"/>
        <v>0.54946312107574979</v>
      </c>
      <c r="M14">
        <f t="shared" si="1"/>
        <v>350.81290441727492</v>
      </c>
      <c r="N14">
        <v>5.6132</v>
      </c>
      <c r="P14">
        <f>N14</f>
        <v>5.6132</v>
      </c>
    </row>
    <row r="15" spans="1:16" x14ac:dyDescent="0.25">
      <c r="A15" t="s">
        <v>299</v>
      </c>
      <c r="B15">
        <v>1634.23</v>
      </c>
      <c r="C15">
        <v>183.17</v>
      </c>
      <c r="D15">
        <v>73.11</v>
      </c>
      <c r="E15">
        <v>44.19</v>
      </c>
      <c r="F15">
        <v>1.65</v>
      </c>
      <c r="G15">
        <v>21.03</v>
      </c>
      <c r="H15">
        <v>45.62</v>
      </c>
      <c r="I15">
        <v>6.73</v>
      </c>
      <c r="J15">
        <v>13.23</v>
      </c>
      <c r="K15">
        <v>0.80300000000000005</v>
      </c>
      <c r="L15">
        <f t="shared" si="0"/>
        <v>0.6120886858880592</v>
      </c>
      <c r="M15">
        <f t="shared" si="1"/>
        <v>439.98591632546874</v>
      </c>
      <c r="N15">
        <v>5.0410000000000004</v>
      </c>
      <c r="P15">
        <f>N15</f>
        <v>5.0410000000000004</v>
      </c>
    </row>
    <row r="16" spans="1:16" x14ac:dyDescent="0.25">
      <c r="A16" t="s">
        <v>299</v>
      </c>
      <c r="B16">
        <v>1478.04</v>
      </c>
      <c r="C16">
        <v>169.51</v>
      </c>
      <c r="D16">
        <v>61.06</v>
      </c>
      <c r="E16">
        <v>54.63</v>
      </c>
      <c r="F16">
        <v>1.1200000000000001</v>
      </c>
      <c r="G16">
        <v>19.739999999999998</v>
      </c>
      <c r="H16">
        <v>43.38</v>
      </c>
      <c r="I16">
        <v>7.25</v>
      </c>
      <c r="J16">
        <v>6.95</v>
      </c>
      <c r="K16">
        <v>0.80300000000000005</v>
      </c>
      <c r="L16">
        <f t="shared" si="0"/>
        <v>0.6464060369033241</v>
      </c>
      <c r="M16">
        <f t="shared" si="1"/>
        <v>486.1717455514771</v>
      </c>
      <c r="N16">
        <v>5.4950000000000001</v>
      </c>
      <c r="P16">
        <f>N16</f>
        <v>5.4950000000000001</v>
      </c>
    </row>
    <row r="17" spans="1:16" x14ac:dyDescent="0.25">
      <c r="A17" t="s">
        <v>299</v>
      </c>
      <c r="B17">
        <v>4015.88</v>
      </c>
      <c r="C17">
        <v>352.69</v>
      </c>
      <c r="D17">
        <v>115.69</v>
      </c>
      <c r="E17">
        <v>71.5</v>
      </c>
      <c r="F17">
        <v>1.62</v>
      </c>
      <c r="G17">
        <v>34.85</v>
      </c>
      <c r="H17">
        <v>71.510000000000005</v>
      </c>
      <c r="I17">
        <v>13.75</v>
      </c>
      <c r="J17">
        <v>14.54</v>
      </c>
      <c r="K17">
        <v>0.80300000000000005</v>
      </c>
      <c r="L17">
        <f t="shared" si="0"/>
        <v>0.40569933786621953</v>
      </c>
      <c r="M17">
        <f t="shared" si="1"/>
        <v>543.87573684750612</v>
      </c>
      <c r="P17">
        <f>I17</f>
        <v>13.75</v>
      </c>
    </row>
    <row r="18" spans="1:16" x14ac:dyDescent="0.25">
      <c r="A18" t="s">
        <v>299</v>
      </c>
      <c r="B18">
        <v>7352.12</v>
      </c>
      <c r="C18">
        <v>443.47</v>
      </c>
      <c r="D18">
        <v>124.53</v>
      </c>
      <c r="E18">
        <v>122.11</v>
      </c>
      <c r="F18">
        <v>1.02</v>
      </c>
      <c r="G18">
        <v>39.590000000000003</v>
      </c>
      <c r="H18">
        <v>96.75</v>
      </c>
      <c r="I18">
        <v>16.05</v>
      </c>
      <c r="J18">
        <v>10.63</v>
      </c>
      <c r="K18">
        <v>0.80300000000000005</v>
      </c>
      <c r="L18">
        <f t="shared" si="0"/>
        <v>0.46977938951837694</v>
      </c>
      <c r="M18">
        <f t="shared" si="1"/>
        <v>483.292659642361</v>
      </c>
      <c r="P18">
        <f t="shared" ref="P18:P81" si="3">I18</f>
        <v>16.05</v>
      </c>
    </row>
    <row r="19" spans="1:16" x14ac:dyDescent="0.25">
      <c r="A19" t="s">
        <v>299</v>
      </c>
      <c r="B19">
        <v>30679.98</v>
      </c>
      <c r="C19">
        <v>1912.06</v>
      </c>
      <c r="D19">
        <v>397.68</v>
      </c>
      <c r="E19">
        <v>209.68</v>
      </c>
      <c r="F19">
        <v>1.9</v>
      </c>
      <c r="G19">
        <v>101.34</v>
      </c>
      <c r="H19">
        <v>197.64</v>
      </c>
      <c r="I19">
        <v>18.59</v>
      </c>
      <c r="J19">
        <v>21.29</v>
      </c>
      <c r="K19">
        <v>0.80300000000000005</v>
      </c>
      <c r="L19">
        <f t="shared" si="0"/>
        <v>0.10545371980095505</v>
      </c>
      <c r="M19">
        <f t="shared" si="1"/>
        <v>306.9549096859883</v>
      </c>
      <c r="P19">
        <f t="shared" si="3"/>
        <v>18.59</v>
      </c>
    </row>
    <row r="20" spans="1:16" x14ac:dyDescent="0.25">
      <c r="A20" t="s">
        <v>299</v>
      </c>
      <c r="B20">
        <v>192695.74</v>
      </c>
      <c r="C20">
        <v>8354.43</v>
      </c>
      <c r="D20">
        <v>1646.14</v>
      </c>
      <c r="E20">
        <v>563.98</v>
      </c>
      <c r="F20">
        <v>2.92</v>
      </c>
      <c r="G20">
        <v>481.79</v>
      </c>
      <c r="H20">
        <v>495.33</v>
      </c>
      <c r="I20">
        <v>25.47</v>
      </c>
      <c r="J20">
        <v>34.67</v>
      </c>
      <c r="K20">
        <v>0.80300000000000005</v>
      </c>
      <c r="L20">
        <f t="shared" si="0"/>
        <v>3.469351705269199E-2</v>
      </c>
      <c r="M20">
        <f t="shared" si="1"/>
        <v>189.34698704214429</v>
      </c>
      <c r="P20">
        <f t="shared" si="3"/>
        <v>25.47</v>
      </c>
    </row>
    <row r="21" spans="1:16" x14ac:dyDescent="0.25">
      <c r="A21" t="s">
        <v>299</v>
      </c>
      <c r="B21">
        <v>36687.019999999997</v>
      </c>
      <c r="C21">
        <v>1863.06</v>
      </c>
      <c r="D21">
        <v>495.69</v>
      </c>
      <c r="E21">
        <v>202.45</v>
      </c>
      <c r="F21">
        <v>2.4500000000000002</v>
      </c>
      <c r="G21">
        <v>142.88999999999999</v>
      </c>
      <c r="H21">
        <v>216.13</v>
      </c>
      <c r="I21">
        <v>25.8</v>
      </c>
      <c r="J21">
        <v>32.78</v>
      </c>
      <c r="K21">
        <v>0.80300000000000005</v>
      </c>
      <c r="L21">
        <f t="shared" si="0"/>
        <v>0.13282157239145725</v>
      </c>
      <c r="M21">
        <f t="shared" si="1"/>
        <v>371.42802632026672</v>
      </c>
      <c r="P21">
        <f t="shared" si="3"/>
        <v>25.8</v>
      </c>
    </row>
    <row r="22" spans="1:16" x14ac:dyDescent="0.25">
      <c r="A22" t="s">
        <v>300</v>
      </c>
      <c r="B22">
        <v>30661.42</v>
      </c>
      <c r="C22">
        <v>2543.5300000000002</v>
      </c>
      <c r="D22">
        <v>361.93</v>
      </c>
      <c r="E22">
        <v>184.78</v>
      </c>
      <c r="F22">
        <v>1.96</v>
      </c>
      <c r="G22">
        <v>98.37</v>
      </c>
      <c r="H22">
        <v>197.58</v>
      </c>
      <c r="I22">
        <v>12.34</v>
      </c>
      <c r="J22">
        <v>15.55</v>
      </c>
      <c r="K22">
        <v>0.40200000000000002</v>
      </c>
      <c r="L22">
        <f t="shared" si="0"/>
        <v>5.9556394702690696E-2</v>
      </c>
      <c r="M22">
        <f t="shared" si="1"/>
        <v>221.21200468363099</v>
      </c>
      <c r="P22">
        <f t="shared" si="3"/>
        <v>12.34</v>
      </c>
    </row>
    <row r="23" spans="1:16" x14ac:dyDescent="0.25">
      <c r="A23" t="s">
        <v>300</v>
      </c>
      <c r="B23">
        <v>25601.39</v>
      </c>
      <c r="C23">
        <v>1674.66</v>
      </c>
      <c r="D23">
        <v>306.49</v>
      </c>
      <c r="E23">
        <v>250.66</v>
      </c>
      <c r="F23">
        <v>1.22</v>
      </c>
      <c r="G23">
        <v>91.28</v>
      </c>
      <c r="H23">
        <v>180.55</v>
      </c>
      <c r="I23">
        <v>19</v>
      </c>
      <c r="J23">
        <v>13.71</v>
      </c>
      <c r="K23">
        <v>0.40200000000000002</v>
      </c>
      <c r="L23">
        <f t="shared" si="0"/>
        <v>0.11471497512260628</v>
      </c>
      <c r="M23">
        <f t="shared" si="1"/>
        <v>335.79624480970631</v>
      </c>
      <c r="P23">
        <f t="shared" si="3"/>
        <v>19</v>
      </c>
    </row>
    <row r="24" spans="1:16" x14ac:dyDescent="0.25">
      <c r="A24" t="s">
        <v>301</v>
      </c>
      <c r="B24">
        <v>962.34</v>
      </c>
      <c r="C24">
        <v>163.49</v>
      </c>
      <c r="D24">
        <v>47.4</v>
      </c>
      <c r="E24">
        <v>42.98</v>
      </c>
      <c r="F24">
        <v>1.1000000000000001</v>
      </c>
      <c r="G24">
        <v>15.26</v>
      </c>
      <c r="H24">
        <v>35</v>
      </c>
      <c r="I24">
        <v>6.17</v>
      </c>
      <c r="K24">
        <v>0.40200000000000002</v>
      </c>
      <c r="L24">
        <f t="shared" si="0"/>
        <v>0.45243481239384825</v>
      </c>
      <c r="M24">
        <f t="shared" si="1"/>
        <v>507.36983626376588</v>
      </c>
      <c r="N24">
        <v>5.1548999999999996</v>
      </c>
      <c r="O24" t="s">
        <v>240</v>
      </c>
      <c r="P24">
        <f>N24</f>
        <v>5.1548999999999996</v>
      </c>
    </row>
    <row r="25" spans="1:16" x14ac:dyDescent="0.25">
      <c r="A25" t="s">
        <v>301</v>
      </c>
      <c r="B25">
        <v>845.68</v>
      </c>
      <c r="C25">
        <v>129.75</v>
      </c>
      <c r="D25">
        <v>53.43</v>
      </c>
      <c r="E25">
        <v>23.7</v>
      </c>
      <c r="F25">
        <v>2.25</v>
      </c>
      <c r="G25">
        <v>15.73</v>
      </c>
      <c r="H25">
        <v>32.81</v>
      </c>
      <c r="I25">
        <v>10.36</v>
      </c>
      <c r="J25">
        <v>12.55</v>
      </c>
      <c r="K25">
        <v>0.40200000000000002</v>
      </c>
      <c r="L25">
        <f t="shared" si="0"/>
        <v>0.63124970882354992</v>
      </c>
      <c r="M25">
        <f t="shared" si="1"/>
        <v>808.78626733065164</v>
      </c>
      <c r="N25">
        <v>4.2770999999999999</v>
      </c>
      <c r="O25" t="s">
        <v>240</v>
      </c>
      <c r="P25">
        <f>N25</f>
        <v>4.2770999999999999</v>
      </c>
    </row>
    <row r="26" spans="1:16" x14ac:dyDescent="0.25">
      <c r="A26" t="s">
        <v>301</v>
      </c>
      <c r="B26">
        <v>4501.57</v>
      </c>
      <c r="C26">
        <v>441.86</v>
      </c>
      <c r="D26">
        <v>96.41</v>
      </c>
      <c r="E26">
        <v>84.36</v>
      </c>
      <c r="F26">
        <v>1.1399999999999999</v>
      </c>
      <c r="G26">
        <v>29.44</v>
      </c>
      <c r="H26">
        <v>75.709999999999994</v>
      </c>
      <c r="I26">
        <v>10.67</v>
      </c>
      <c r="J26">
        <v>7.73</v>
      </c>
      <c r="K26">
        <v>0.40200000000000002</v>
      </c>
      <c r="L26">
        <f t="shared" si="0"/>
        <v>0.28973735787063465</v>
      </c>
      <c r="M26">
        <f t="shared" si="1"/>
        <v>424.18947362316635</v>
      </c>
      <c r="P26">
        <f t="shared" si="3"/>
        <v>10.67</v>
      </c>
    </row>
    <row r="27" spans="1:16" x14ac:dyDescent="0.25">
      <c r="A27" t="s">
        <v>301</v>
      </c>
      <c r="B27">
        <v>25229.46</v>
      </c>
      <c r="C27">
        <v>2384.46</v>
      </c>
      <c r="D27">
        <v>411.33</v>
      </c>
      <c r="E27">
        <v>203.26</v>
      </c>
      <c r="F27">
        <v>2.02</v>
      </c>
      <c r="G27">
        <v>107.17</v>
      </c>
      <c r="H27">
        <v>179.23</v>
      </c>
      <c r="I27">
        <v>12.62</v>
      </c>
      <c r="J27">
        <v>15.76</v>
      </c>
      <c r="K27">
        <v>0.40200000000000002</v>
      </c>
      <c r="L27">
        <f t="shared" si="0"/>
        <v>5.5761922226924165E-2</v>
      </c>
      <c r="M27">
        <f t="shared" si="1"/>
        <v>243.48368652898893</v>
      </c>
      <c r="P27">
        <f t="shared" si="3"/>
        <v>12.62</v>
      </c>
    </row>
    <row r="28" spans="1:16" x14ac:dyDescent="0.25">
      <c r="A28" t="s">
        <v>301</v>
      </c>
      <c r="B28">
        <v>17597.39</v>
      </c>
      <c r="C28">
        <v>847.57</v>
      </c>
      <c r="D28">
        <v>202.05</v>
      </c>
      <c r="E28">
        <v>171.93</v>
      </c>
      <c r="F28">
        <v>1.18</v>
      </c>
      <c r="G28">
        <v>61.14</v>
      </c>
      <c r="H28">
        <v>149.69</v>
      </c>
      <c r="I28">
        <v>24.48</v>
      </c>
      <c r="J28">
        <v>18.29</v>
      </c>
      <c r="K28">
        <v>0.40200000000000002</v>
      </c>
      <c r="L28">
        <f t="shared" si="0"/>
        <v>0.30782718477088317</v>
      </c>
      <c r="M28">
        <f t="shared" si="1"/>
        <v>477.79967351477569</v>
      </c>
      <c r="P28">
        <f t="shared" si="3"/>
        <v>24.48</v>
      </c>
    </row>
    <row r="29" spans="1:16" x14ac:dyDescent="0.25">
      <c r="A29" t="s">
        <v>302</v>
      </c>
      <c r="B29">
        <v>990.74</v>
      </c>
      <c r="C29">
        <v>122.92</v>
      </c>
      <c r="D29">
        <v>43.38</v>
      </c>
      <c r="E29">
        <v>40.17</v>
      </c>
      <c r="F29">
        <v>1.08</v>
      </c>
      <c r="G29">
        <v>14.25</v>
      </c>
      <c r="H29">
        <v>35.520000000000003</v>
      </c>
      <c r="I29">
        <v>10.06</v>
      </c>
      <c r="J29">
        <v>4.3499999999999996</v>
      </c>
      <c r="K29">
        <v>0.80300000000000005</v>
      </c>
      <c r="L29">
        <f t="shared" si="0"/>
        <v>0.8239947759994255</v>
      </c>
      <c r="M29">
        <f t="shared" si="1"/>
        <v>741.39724431768298</v>
      </c>
      <c r="P29">
        <f t="shared" si="3"/>
        <v>10.06</v>
      </c>
    </row>
    <row r="30" spans="1:16" x14ac:dyDescent="0.25">
      <c r="A30" t="s">
        <v>302</v>
      </c>
      <c r="B30">
        <v>26239.4</v>
      </c>
      <c r="C30">
        <v>1859.04</v>
      </c>
      <c r="D30">
        <v>261.89999999999998</v>
      </c>
      <c r="E30">
        <v>255.48</v>
      </c>
      <c r="F30">
        <v>1.03</v>
      </c>
      <c r="G30">
        <v>78.599999999999994</v>
      </c>
      <c r="H30">
        <v>182.78</v>
      </c>
      <c r="I30">
        <v>14.51</v>
      </c>
      <c r="K30">
        <v>0.80300000000000005</v>
      </c>
      <c r="L30">
        <f t="shared" si="0"/>
        <v>9.5408330269151381E-2</v>
      </c>
      <c r="M30">
        <f t="shared" si="1"/>
        <v>268.00440985280841</v>
      </c>
      <c r="P30">
        <f t="shared" si="3"/>
        <v>14.51</v>
      </c>
    </row>
    <row r="31" spans="1:16" x14ac:dyDescent="0.25">
      <c r="A31" t="s">
        <v>302</v>
      </c>
      <c r="B31">
        <v>185648.91</v>
      </c>
      <c r="C31">
        <v>10328.36</v>
      </c>
      <c r="D31">
        <v>854.8</v>
      </c>
      <c r="E31">
        <v>664.4</v>
      </c>
      <c r="F31">
        <v>1.29</v>
      </c>
      <c r="G31">
        <v>250.11</v>
      </c>
      <c r="H31">
        <v>486.18</v>
      </c>
      <c r="I31">
        <v>15.05</v>
      </c>
      <c r="J31">
        <v>12.37</v>
      </c>
      <c r="K31">
        <v>0.80300000000000005</v>
      </c>
      <c r="L31">
        <f t="shared" si="0"/>
        <v>2.1869534225335916E-2</v>
      </c>
      <c r="M31">
        <f t="shared" si="1"/>
        <v>126.16604148645111</v>
      </c>
      <c r="P31">
        <f t="shared" si="3"/>
        <v>15.05</v>
      </c>
    </row>
    <row r="32" spans="1:16" x14ac:dyDescent="0.25">
      <c r="A32" t="s">
        <v>302</v>
      </c>
      <c r="B32">
        <v>16672.810000000001</v>
      </c>
      <c r="C32">
        <v>1077.3399999999999</v>
      </c>
      <c r="D32">
        <v>180.76</v>
      </c>
      <c r="E32">
        <v>160.68</v>
      </c>
      <c r="F32">
        <v>1.1299999999999999</v>
      </c>
      <c r="G32">
        <v>60.4</v>
      </c>
      <c r="H32">
        <v>145.69999999999999</v>
      </c>
      <c r="I32">
        <v>16.309999999999999</v>
      </c>
      <c r="J32">
        <v>10.76</v>
      </c>
      <c r="K32">
        <v>0.80300000000000005</v>
      </c>
      <c r="L32">
        <f t="shared" si="0"/>
        <v>0.18051491674993767</v>
      </c>
      <c r="M32">
        <f t="shared" si="1"/>
        <v>352.8145410297214</v>
      </c>
      <c r="P32">
        <f t="shared" si="3"/>
        <v>16.309999999999999</v>
      </c>
    </row>
    <row r="33" spans="1:16" x14ac:dyDescent="0.25">
      <c r="A33" t="s">
        <v>302</v>
      </c>
      <c r="B33">
        <v>89954.54</v>
      </c>
      <c r="C33">
        <v>4743.2</v>
      </c>
      <c r="D33">
        <v>719.84</v>
      </c>
      <c r="E33">
        <v>472.39</v>
      </c>
      <c r="F33">
        <v>1.52</v>
      </c>
      <c r="G33">
        <v>193.19</v>
      </c>
      <c r="H33">
        <v>338.43</v>
      </c>
      <c r="I33">
        <v>20.88</v>
      </c>
      <c r="J33">
        <v>21.61</v>
      </c>
      <c r="K33">
        <v>0.80300000000000005</v>
      </c>
      <c r="L33">
        <f t="shared" si="0"/>
        <v>5.024467904872177E-2</v>
      </c>
      <c r="M33">
        <f t="shared" si="1"/>
        <v>219.05857635482641</v>
      </c>
      <c r="P33">
        <f t="shared" si="3"/>
        <v>20.88</v>
      </c>
    </row>
    <row r="34" spans="1:16" x14ac:dyDescent="0.25">
      <c r="A34" t="s">
        <v>303</v>
      </c>
      <c r="B34">
        <v>7742.44</v>
      </c>
      <c r="C34">
        <v>1144.83</v>
      </c>
      <c r="D34">
        <v>172.73</v>
      </c>
      <c r="E34">
        <v>142.6</v>
      </c>
      <c r="F34">
        <v>1.21</v>
      </c>
      <c r="G34">
        <v>50.75</v>
      </c>
      <c r="H34">
        <v>99.29</v>
      </c>
      <c r="I34">
        <v>7.23</v>
      </c>
      <c r="J34">
        <v>5.81</v>
      </c>
      <c r="K34">
        <v>0.40200000000000002</v>
      </c>
      <c r="L34">
        <f t="shared" si="0"/>
        <v>7.4234486634281657E-2</v>
      </c>
      <c r="M34">
        <f t="shared" si="1"/>
        <v>250.11352547986738</v>
      </c>
      <c r="P34">
        <f t="shared" si="3"/>
        <v>7.23</v>
      </c>
    </row>
    <row r="35" spans="1:16" x14ac:dyDescent="0.25">
      <c r="A35" t="s">
        <v>303</v>
      </c>
      <c r="B35">
        <v>28735.29</v>
      </c>
      <c r="C35">
        <v>2299.6999999999998</v>
      </c>
      <c r="D35">
        <v>275.56</v>
      </c>
      <c r="E35">
        <v>267.52999999999997</v>
      </c>
      <c r="F35">
        <v>1.03</v>
      </c>
      <c r="G35">
        <v>82.29</v>
      </c>
      <c r="H35">
        <v>191.28</v>
      </c>
      <c r="I35">
        <v>11.9</v>
      </c>
      <c r="J35">
        <v>6.12</v>
      </c>
      <c r="K35">
        <v>0.40200000000000002</v>
      </c>
      <c r="L35">
        <f t="shared" si="0"/>
        <v>6.8278359516478149E-2</v>
      </c>
      <c r="M35">
        <f t="shared" si="1"/>
        <v>220.52247964247076</v>
      </c>
      <c r="P35">
        <f t="shared" si="3"/>
        <v>11.9</v>
      </c>
    </row>
    <row r="36" spans="1:16" x14ac:dyDescent="0.25">
      <c r="A36" t="s">
        <v>303</v>
      </c>
      <c r="B36">
        <v>16002.69</v>
      </c>
      <c r="C36">
        <v>1362.14</v>
      </c>
      <c r="D36">
        <v>169.51</v>
      </c>
      <c r="E36">
        <v>167.1</v>
      </c>
      <c r="F36">
        <v>1.01</v>
      </c>
      <c r="G36">
        <v>59.41</v>
      </c>
      <c r="H36">
        <v>142.74</v>
      </c>
      <c r="I36">
        <v>13.11</v>
      </c>
      <c r="J36">
        <v>6.49</v>
      </c>
      <c r="K36">
        <v>0.40200000000000002</v>
      </c>
      <c r="L36">
        <f t="shared" si="0"/>
        <v>0.10838254967173748</v>
      </c>
      <c r="M36">
        <f t="shared" si="1"/>
        <v>301.15948652647256</v>
      </c>
      <c r="P36">
        <f t="shared" si="3"/>
        <v>13.11</v>
      </c>
    </row>
    <row r="37" spans="1:16" x14ac:dyDescent="0.25">
      <c r="A37" t="s">
        <v>304</v>
      </c>
      <c r="B37">
        <v>58000.639999999999</v>
      </c>
      <c r="C37">
        <v>3847.02</v>
      </c>
      <c r="D37">
        <v>444.27</v>
      </c>
      <c r="E37">
        <v>370.76</v>
      </c>
      <c r="F37">
        <v>1.2</v>
      </c>
      <c r="G37">
        <v>142.78</v>
      </c>
      <c r="H37">
        <v>271.75</v>
      </c>
      <c r="I37">
        <v>16.62</v>
      </c>
      <c r="J37">
        <v>11.74</v>
      </c>
      <c r="K37">
        <v>0.40200000000000002</v>
      </c>
      <c r="L37">
        <f t="shared" si="0"/>
        <v>4.9248585515677457E-2</v>
      </c>
      <c r="M37">
        <f t="shared" si="1"/>
        <v>217.53048189423836</v>
      </c>
      <c r="P37">
        <f t="shared" si="3"/>
        <v>16.62</v>
      </c>
    </row>
    <row r="38" spans="1:16" x14ac:dyDescent="0.25">
      <c r="A38" t="s">
        <v>305</v>
      </c>
      <c r="B38">
        <v>386.78</v>
      </c>
      <c r="C38">
        <v>81.14</v>
      </c>
      <c r="D38">
        <v>28.12</v>
      </c>
      <c r="E38">
        <v>27.72</v>
      </c>
      <c r="F38">
        <v>1.01</v>
      </c>
      <c r="G38">
        <v>9.85</v>
      </c>
      <c r="H38">
        <v>22.19</v>
      </c>
      <c r="I38">
        <v>6.41</v>
      </c>
      <c r="K38">
        <v>0.40200000000000002</v>
      </c>
      <c r="L38">
        <f t="shared" si="0"/>
        <v>0.73825069816700639</v>
      </c>
      <c r="M38">
        <f t="shared" si="1"/>
        <v>753.202114247395</v>
      </c>
      <c r="N38" t="s">
        <v>306</v>
      </c>
      <c r="P38">
        <f t="shared" si="3"/>
        <v>6.41</v>
      </c>
    </row>
    <row r="39" spans="1:16" x14ac:dyDescent="0.25">
      <c r="A39" t="s">
        <v>305</v>
      </c>
      <c r="B39">
        <v>2731.95</v>
      </c>
      <c r="C39">
        <v>316.13</v>
      </c>
      <c r="D39">
        <v>98.82</v>
      </c>
      <c r="E39">
        <v>64.27</v>
      </c>
      <c r="F39">
        <v>1.54</v>
      </c>
      <c r="G39">
        <v>29.99</v>
      </c>
      <c r="H39">
        <v>58.98</v>
      </c>
      <c r="I39">
        <v>9.94</v>
      </c>
      <c r="J39">
        <v>10.59</v>
      </c>
      <c r="K39">
        <v>0.40200000000000002</v>
      </c>
      <c r="L39">
        <f t="shared" si="0"/>
        <v>0.34351933630178666</v>
      </c>
      <c r="M39">
        <f t="shared" si="1"/>
        <v>489.43637327820676</v>
      </c>
      <c r="P39">
        <f t="shared" si="3"/>
        <v>9.94</v>
      </c>
    </row>
    <row r="40" spans="1:16" x14ac:dyDescent="0.25">
      <c r="A40" t="s">
        <v>305</v>
      </c>
      <c r="B40">
        <v>16146.46</v>
      </c>
      <c r="C40">
        <v>1518</v>
      </c>
      <c r="D40">
        <v>201.65</v>
      </c>
      <c r="E40">
        <v>169.92</v>
      </c>
      <c r="F40">
        <v>1.19</v>
      </c>
      <c r="G40">
        <v>59.68</v>
      </c>
      <c r="H40">
        <v>143.38</v>
      </c>
      <c r="I40">
        <v>11.69</v>
      </c>
      <c r="J40">
        <v>8.56</v>
      </c>
      <c r="K40">
        <v>0.40200000000000002</v>
      </c>
      <c r="L40">
        <f t="shared" si="0"/>
        <v>8.8052895543302839E-2</v>
      </c>
      <c r="M40">
        <f t="shared" si="1"/>
        <v>273.78628991821273</v>
      </c>
      <c r="P40">
        <f t="shared" si="3"/>
        <v>11.69</v>
      </c>
    </row>
    <row r="41" spans="1:16" x14ac:dyDescent="0.25">
      <c r="A41" t="s">
        <v>307</v>
      </c>
      <c r="B41">
        <v>17428.29</v>
      </c>
      <c r="C41">
        <v>2189.63</v>
      </c>
      <c r="D41">
        <v>227.76</v>
      </c>
      <c r="E41">
        <v>210.89</v>
      </c>
      <c r="F41">
        <v>1.08</v>
      </c>
      <c r="G41">
        <v>71.430000000000007</v>
      </c>
      <c r="H41">
        <v>148.96</v>
      </c>
      <c r="I41">
        <v>8.77</v>
      </c>
      <c r="J41">
        <v>5.24</v>
      </c>
      <c r="K41">
        <v>0.40200000000000002</v>
      </c>
      <c r="L41">
        <f t="shared" si="0"/>
        <v>4.5679692577463134E-2</v>
      </c>
      <c r="M41">
        <f t="shared" si="1"/>
        <v>211.00604258144671</v>
      </c>
      <c r="P41">
        <f t="shared" si="3"/>
        <v>8.77</v>
      </c>
    </row>
    <row r="42" spans="1:16" x14ac:dyDescent="0.25">
      <c r="A42" t="s">
        <v>307</v>
      </c>
      <c r="B42">
        <v>2046.5</v>
      </c>
      <c r="C42">
        <v>209.28</v>
      </c>
      <c r="D42">
        <v>61.46</v>
      </c>
      <c r="E42">
        <v>49.81</v>
      </c>
      <c r="F42">
        <v>1.23</v>
      </c>
      <c r="G42">
        <v>19.670000000000002</v>
      </c>
      <c r="H42">
        <v>51.05</v>
      </c>
      <c r="I42">
        <v>11.55</v>
      </c>
      <c r="J42">
        <v>9.6</v>
      </c>
      <c r="K42">
        <v>0.40200000000000002</v>
      </c>
      <c r="L42">
        <f t="shared" si="0"/>
        <v>0.58717311158020091</v>
      </c>
      <c r="M42">
        <f t="shared" si="1"/>
        <v>619.46951479889754</v>
      </c>
      <c r="P42">
        <f t="shared" si="3"/>
        <v>11.55</v>
      </c>
    </row>
    <row r="43" spans="1:16" x14ac:dyDescent="0.25">
      <c r="A43" t="s">
        <v>307</v>
      </c>
      <c r="B43">
        <v>3906.64</v>
      </c>
      <c r="C43">
        <v>370.76</v>
      </c>
      <c r="D43">
        <v>118.5</v>
      </c>
      <c r="E43">
        <v>70.3</v>
      </c>
      <c r="F43">
        <v>1.69</v>
      </c>
      <c r="G43">
        <v>34</v>
      </c>
      <c r="H43">
        <v>70.53</v>
      </c>
      <c r="I43">
        <v>13.56</v>
      </c>
      <c r="J43">
        <v>15.05</v>
      </c>
      <c r="K43">
        <v>0.40200000000000002</v>
      </c>
      <c r="L43">
        <f t="shared" si="0"/>
        <v>0.35713096685372631</v>
      </c>
      <c r="M43">
        <f t="shared" si="1"/>
        <v>543.82553170691847</v>
      </c>
      <c r="P43">
        <f t="shared" si="3"/>
        <v>13.56</v>
      </c>
    </row>
    <row r="44" spans="1:16" x14ac:dyDescent="0.25">
      <c r="A44" t="s">
        <v>308</v>
      </c>
      <c r="B44">
        <v>8935.5300000000007</v>
      </c>
      <c r="C44">
        <v>1039.99</v>
      </c>
      <c r="D44">
        <v>174.74</v>
      </c>
      <c r="E44">
        <v>160.68</v>
      </c>
      <c r="F44">
        <v>1.0900000000000001</v>
      </c>
      <c r="G44">
        <v>54.56</v>
      </c>
      <c r="H44">
        <v>106.66</v>
      </c>
      <c r="I44">
        <v>9.81</v>
      </c>
      <c r="J44">
        <v>5.94</v>
      </c>
      <c r="K44">
        <v>0.40200000000000002</v>
      </c>
      <c r="L44">
        <f t="shared" si="0"/>
        <v>0.10381780789177809</v>
      </c>
      <c r="M44">
        <f t="shared" si="1"/>
        <v>301.49831617698499</v>
      </c>
      <c r="P44">
        <f t="shared" si="3"/>
        <v>9.81</v>
      </c>
    </row>
    <row r="45" spans="1:16" x14ac:dyDescent="0.25">
      <c r="A45" t="s">
        <v>308</v>
      </c>
      <c r="B45">
        <v>6050.77</v>
      </c>
      <c r="C45">
        <v>533.04999999999995</v>
      </c>
      <c r="D45">
        <v>157.46</v>
      </c>
      <c r="E45">
        <v>100.42</v>
      </c>
      <c r="F45">
        <v>1.57</v>
      </c>
      <c r="G45">
        <v>48.8</v>
      </c>
      <c r="H45">
        <v>87.77</v>
      </c>
      <c r="I45">
        <v>12.29</v>
      </c>
      <c r="J45">
        <v>13.22</v>
      </c>
      <c r="K45">
        <v>0.40200000000000002</v>
      </c>
      <c r="L45">
        <f t="shared" si="0"/>
        <v>0.26759907853652337</v>
      </c>
      <c r="M45">
        <f t="shared" si="1"/>
        <v>422.0030367869133</v>
      </c>
      <c r="P45">
        <f t="shared" si="3"/>
        <v>12.29</v>
      </c>
    </row>
    <row r="46" spans="1:16" x14ac:dyDescent="0.25">
      <c r="A46" t="s">
        <v>308</v>
      </c>
      <c r="B46">
        <v>3348.34</v>
      </c>
      <c r="C46">
        <v>294.83999999999997</v>
      </c>
      <c r="D46">
        <v>83.95</v>
      </c>
      <c r="E46">
        <v>73.91</v>
      </c>
      <c r="F46">
        <v>1.1399999999999999</v>
      </c>
      <c r="G46">
        <v>26.23</v>
      </c>
      <c r="H46">
        <v>65.290000000000006</v>
      </c>
      <c r="I46">
        <v>13.41</v>
      </c>
      <c r="J46">
        <v>2.5299999999999998</v>
      </c>
      <c r="K46">
        <v>0.40200000000000002</v>
      </c>
      <c r="L46">
        <f t="shared" si="0"/>
        <v>0.48402368086585357</v>
      </c>
      <c r="M46">
        <f t="shared" si="1"/>
        <v>573.34580068543903</v>
      </c>
      <c r="P46">
        <f t="shared" si="3"/>
        <v>13.41</v>
      </c>
    </row>
    <row r="47" spans="1:16" x14ac:dyDescent="0.25">
      <c r="A47" t="s">
        <v>308</v>
      </c>
      <c r="B47">
        <v>10374.52</v>
      </c>
      <c r="C47">
        <v>712.61</v>
      </c>
      <c r="D47">
        <v>159.87</v>
      </c>
      <c r="E47">
        <v>136.97999999999999</v>
      </c>
      <c r="F47">
        <v>1.17</v>
      </c>
      <c r="G47">
        <v>48.48</v>
      </c>
      <c r="H47">
        <v>114.93</v>
      </c>
      <c r="I47">
        <v>16.23</v>
      </c>
      <c r="J47">
        <v>12</v>
      </c>
      <c r="K47">
        <v>0.40200000000000002</v>
      </c>
      <c r="L47">
        <f t="shared" si="0"/>
        <v>0.25672848107407042</v>
      </c>
      <c r="M47">
        <f t="shared" si="1"/>
        <v>424.87290788194116</v>
      </c>
      <c r="P47">
        <f t="shared" si="3"/>
        <v>16.23</v>
      </c>
    </row>
    <row r="48" spans="1:16" x14ac:dyDescent="0.25">
      <c r="A48" t="s">
        <v>309</v>
      </c>
      <c r="B48">
        <v>6766.71</v>
      </c>
      <c r="C48">
        <v>537.20000000000005</v>
      </c>
      <c r="D48">
        <v>152.63999999999999</v>
      </c>
      <c r="E48">
        <v>110.87</v>
      </c>
      <c r="F48">
        <v>1.38</v>
      </c>
      <c r="G48">
        <v>45.74</v>
      </c>
      <c r="H48">
        <v>92.82</v>
      </c>
      <c r="I48">
        <v>14.54</v>
      </c>
      <c r="J48">
        <v>13.68</v>
      </c>
      <c r="K48">
        <v>0.53600000000000003</v>
      </c>
      <c r="L48">
        <f t="shared" si="0"/>
        <v>0.29465608919713021</v>
      </c>
      <c r="M48">
        <f t="shared" si="1"/>
        <v>461.62489570491539</v>
      </c>
      <c r="P48">
        <f t="shared" si="3"/>
        <v>14.54</v>
      </c>
    </row>
    <row r="49" spans="1:16" x14ac:dyDescent="0.25">
      <c r="A49" t="s">
        <v>309</v>
      </c>
      <c r="B49">
        <v>103740.76</v>
      </c>
      <c r="C49">
        <v>6311.42</v>
      </c>
      <c r="D49">
        <v>562.91</v>
      </c>
      <c r="E49">
        <v>498.64</v>
      </c>
      <c r="F49">
        <v>1.1299999999999999</v>
      </c>
      <c r="G49">
        <v>173.85</v>
      </c>
      <c r="H49">
        <v>363.44</v>
      </c>
      <c r="I49">
        <v>15.05</v>
      </c>
      <c r="J49">
        <v>10.27</v>
      </c>
      <c r="K49">
        <v>0.53600000000000003</v>
      </c>
      <c r="L49">
        <f t="shared" si="0"/>
        <v>3.2726919324084273E-2</v>
      </c>
      <c r="M49">
        <f t="shared" si="1"/>
        <v>159.23332707159224</v>
      </c>
      <c r="P49">
        <f t="shared" si="3"/>
        <v>15.05</v>
      </c>
    </row>
    <row r="50" spans="1:16" x14ac:dyDescent="0.25">
      <c r="A50" t="s">
        <v>310</v>
      </c>
      <c r="B50">
        <v>34526.11</v>
      </c>
      <c r="C50">
        <v>3086.62</v>
      </c>
      <c r="D50">
        <v>315.33</v>
      </c>
      <c r="E50">
        <v>315.33</v>
      </c>
      <c r="F50">
        <v>1</v>
      </c>
      <c r="G50">
        <v>105.09</v>
      </c>
      <c r="H50">
        <v>209.67</v>
      </c>
      <c r="I50">
        <v>9.9700000000000006</v>
      </c>
      <c r="J50">
        <v>4.0999999999999996</v>
      </c>
      <c r="K50">
        <v>0.40200000000000002</v>
      </c>
      <c r="L50">
        <f t="shared" si="0"/>
        <v>4.5539806617412137E-2</v>
      </c>
      <c r="M50">
        <f t="shared" si="1"/>
        <v>177.85989806673646</v>
      </c>
      <c r="P50">
        <f t="shared" si="3"/>
        <v>9.9700000000000006</v>
      </c>
    </row>
    <row r="51" spans="1:16" x14ac:dyDescent="0.25">
      <c r="A51" t="s">
        <v>311</v>
      </c>
      <c r="B51">
        <v>2291.77</v>
      </c>
      <c r="C51">
        <v>259.89999999999998</v>
      </c>
      <c r="D51">
        <v>77.53</v>
      </c>
      <c r="E51">
        <v>58.65</v>
      </c>
      <c r="F51">
        <v>1.32</v>
      </c>
      <c r="G51">
        <v>22.62</v>
      </c>
      <c r="H51">
        <v>54.02</v>
      </c>
      <c r="I51">
        <v>11.41</v>
      </c>
      <c r="J51">
        <v>10.75</v>
      </c>
      <c r="K51">
        <v>0.40200000000000002</v>
      </c>
      <c r="L51">
        <f t="shared" si="0"/>
        <v>0.42635202995424915</v>
      </c>
      <c r="M51">
        <f t="shared" si="1"/>
        <v>586.32147365767366</v>
      </c>
      <c r="P51">
        <f t="shared" si="3"/>
        <v>11.41</v>
      </c>
    </row>
    <row r="52" spans="1:16" x14ac:dyDescent="0.25">
      <c r="A52" t="s">
        <v>311</v>
      </c>
      <c r="B52">
        <v>9467.52</v>
      </c>
      <c r="C52">
        <v>978.12</v>
      </c>
      <c r="D52">
        <v>182.77</v>
      </c>
      <c r="E52">
        <v>175.14</v>
      </c>
      <c r="F52">
        <v>1.04</v>
      </c>
      <c r="G52">
        <v>56.65</v>
      </c>
      <c r="H52">
        <v>109.79</v>
      </c>
      <c r="I52">
        <v>11.85</v>
      </c>
      <c r="J52">
        <v>3.97</v>
      </c>
      <c r="K52">
        <v>0.40200000000000002</v>
      </c>
      <c r="L52">
        <f t="shared" si="0"/>
        <v>0.12435458911910043</v>
      </c>
      <c r="M52">
        <f t="shared" si="1"/>
        <v>342.66946048362882</v>
      </c>
      <c r="P52">
        <f t="shared" si="3"/>
        <v>11.85</v>
      </c>
    </row>
    <row r="53" spans="1:16" x14ac:dyDescent="0.25">
      <c r="A53" t="s">
        <v>311</v>
      </c>
      <c r="B53">
        <v>1785.43</v>
      </c>
      <c r="C53">
        <v>214.5</v>
      </c>
      <c r="D53">
        <v>60.25</v>
      </c>
      <c r="E53">
        <v>46.6</v>
      </c>
      <c r="F53">
        <v>1.29</v>
      </c>
      <c r="G53">
        <v>19.13</v>
      </c>
      <c r="H53">
        <v>47.68</v>
      </c>
      <c r="I53">
        <v>11.93</v>
      </c>
      <c r="J53">
        <v>11.15</v>
      </c>
      <c r="K53">
        <v>0.40200000000000002</v>
      </c>
      <c r="L53">
        <f t="shared" si="0"/>
        <v>0.48763862587130691</v>
      </c>
      <c r="M53">
        <f t="shared" si="1"/>
        <v>671.42005014620327</v>
      </c>
      <c r="P53">
        <f t="shared" si="3"/>
        <v>11.93</v>
      </c>
    </row>
    <row r="54" spans="1:16" x14ac:dyDescent="0.25">
      <c r="A54" t="s">
        <v>311</v>
      </c>
      <c r="B54">
        <v>25617.85</v>
      </c>
      <c r="C54">
        <v>1884.35</v>
      </c>
      <c r="D54">
        <v>455.52</v>
      </c>
      <c r="E54">
        <v>227.76</v>
      </c>
      <c r="F54">
        <v>2</v>
      </c>
      <c r="G54">
        <v>135.83000000000001</v>
      </c>
      <c r="H54">
        <v>180.6</v>
      </c>
      <c r="I54">
        <v>17.260000000000002</v>
      </c>
      <c r="J54">
        <v>20.5</v>
      </c>
      <c r="K54">
        <v>0.40200000000000002</v>
      </c>
      <c r="L54">
        <f t="shared" si="0"/>
        <v>9.0662856550874804E-2</v>
      </c>
      <c r="M54">
        <f t="shared" si="1"/>
        <v>310.89188414901662</v>
      </c>
      <c r="P54">
        <f t="shared" si="3"/>
        <v>17.260000000000002</v>
      </c>
    </row>
    <row r="55" spans="1:16" x14ac:dyDescent="0.25">
      <c r="A55" t="s">
        <v>312</v>
      </c>
      <c r="B55">
        <v>2209.64</v>
      </c>
      <c r="C55">
        <v>315.73</v>
      </c>
      <c r="D55">
        <v>90.78</v>
      </c>
      <c r="E55">
        <v>51.82</v>
      </c>
      <c r="F55">
        <v>1.75</v>
      </c>
      <c r="G55">
        <v>26.62</v>
      </c>
      <c r="H55">
        <v>53.04</v>
      </c>
      <c r="I55">
        <v>8.0399999999999991</v>
      </c>
      <c r="J55">
        <v>9.68</v>
      </c>
      <c r="K55">
        <v>0.40200000000000002</v>
      </c>
      <c r="L55">
        <f t="shared" si="0"/>
        <v>0.27854777128938563</v>
      </c>
      <c r="M55">
        <f t="shared" si="1"/>
        <v>449.64832015507125</v>
      </c>
      <c r="P55">
        <f t="shared" si="3"/>
        <v>8.0399999999999991</v>
      </c>
    </row>
    <row r="56" spans="1:16" x14ac:dyDescent="0.25">
      <c r="A56" t="s">
        <v>312</v>
      </c>
      <c r="B56">
        <v>9129.32</v>
      </c>
      <c r="C56">
        <v>637.09</v>
      </c>
      <c r="D56">
        <v>177.95</v>
      </c>
      <c r="E56">
        <v>140.19</v>
      </c>
      <c r="F56">
        <v>1.27</v>
      </c>
      <c r="G56">
        <v>50.48</v>
      </c>
      <c r="H56">
        <v>107.81</v>
      </c>
      <c r="I56">
        <v>11.16</v>
      </c>
      <c r="J56">
        <v>8.86</v>
      </c>
      <c r="K56">
        <v>0.40200000000000002</v>
      </c>
      <c r="L56">
        <f t="shared" si="0"/>
        <v>0.28264852122312201</v>
      </c>
      <c r="M56">
        <f t="shared" si="1"/>
        <v>331.40195604050416</v>
      </c>
      <c r="P56">
        <f t="shared" si="3"/>
        <v>11.16</v>
      </c>
    </row>
    <row r="57" spans="1:16" x14ac:dyDescent="0.25">
      <c r="A57" t="s">
        <v>312</v>
      </c>
      <c r="B57">
        <v>1245.8499999999999</v>
      </c>
      <c r="C57">
        <v>136.97999999999999</v>
      </c>
      <c r="D57">
        <v>44.19</v>
      </c>
      <c r="E57">
        <v>40.97</v>
      </c>
      <c r="F57">
        <v>1.08</v>
      </c>
      <c r="G57">
        <v>14.75</v>
      </c>
      <c r="H57">
        <v>39.83</v>
      </c>
      <c r="I57">
        <v>12.12</v>
      </c>
      <c r="J57">
        <v>6.69</v>
      </c>
      <c r="K57">
        <v>0.40200000000000002</v>
      </c>
      <c r="L57">
        <f t="shared" si="0"/>
        <v>0.83437502644223294</v>
      </c>
      <c r="M57">
        <f t="shared" si="1"/>
        <v>785.20815117547033</v>
      </c>
      <c r="P57">
        <f t="shared" si="3"/>
        <v>12.12</v>
      </c>
    </row>
    <row r="58" spans="1:16" x14ac:dyDescent="0.25">
      <c r="A58" t="s">
        <v>312</v>
      </c>
      <c r="B58">
        <v>17908</v>
      </c>
      <c r="C58">
        <v>1414.36</v>
      </c>
      <c r="D58">
        <v>289.22000000000003</v>
      </c>
      <c r="E58">
        <v>143.4</v>
      </c>
      <c r="F58">
        <v>2.02</v>
      </c>
      <c r="G58">
        <v>79.38</v>
      </c>
      <c r="H58">
        <v>151</v>
      </c>
      <c r="I58">
        <v>15.79</v>
      </c>
      <c r="J58">
        <v>19.27</v>
      </c>
      <c r="K58">
        <v>0.40200000000000002</v>
      </c>
      <c r="L58">
        <f t="shared" si="0"/>
        <v>0.11249598402270022</v>
      </c>
      <c r="M58">
        <f t="shared" si="1"/>
        <v>334.09893769996683</v>
      </c>
      <c r="P58">
        <f t="shared" si="3"/>
        <v>15.79</v>
      </c>
    </row>
    <row r="59" spans="1:16" x14ac:dyDescent="0.25">
      <c r="A59" t="s">
        <v>313</v>
      </c>
      <c r="B59">
        <v>1579.44</v>
      </c>
      <c r="C59">
        <v>212.09</v>
      </c>
      <c r="D59">
        <v>64.27</v>
      </c>
      <c r="E59">
        <v>59.45</v>
      </c>
      <c r="F59">
        <v>1.08</v>
      </c>
      <c r="G59">
        <v>21.51</v>
      </c>
      <c r="H59">
        <v>44.84</v>
      </c>
      <c r="I59">
        <v>9.26</v>
      </c>
      <c r="J59">
        <v>9.27</v>
      </c>
      <c r="K59">
        <v>0.53600000000000003</v>
      </c>
      <c r="L59">
        <f t="shared" si="0"/>
        <v>0.4412377002153316</v>
      </c>
      <c r="M59">
        <f t="shared" si="1"/>
        <v>575.84719380737874</v>
      </c>
      <c r="P59">
        <f t="shared" si="3"/>
        <v>9.26</v>
      </c>
    </row>
    <row r="60" spans="1:16" x14ac:dyDescent="0.25">
      <c r="A60" t="s">
        <v>313</v>
      </c>
      <c r="B60">
        <v>3688.72</v>
      </c>
      <c r="C60">
        <v>396.87</v>
      </c>
      <c r="D60">
        <v>154.25</v>
      </c>
      <c r="E60">
        <v>62.13</v>
      </c>
      <c r="F60">
        <v>2.48</v>
      </c>
      <c r="G60">
        <v>42.94</v>
      </c>
      <c r="H60">
        <v>68.53</v>
      </c>
      <c r="I60">
        <v>14.19</v>
      </c>
      <c r="J60">
        <v>4.47</v>
      </c>
      <c r="K60">
        <v>0.53600000000000003</v>
      </c>
      <c r="L60">
        <f t="shared" si="0"/>
        <v>0.29429915295136011</v>
      </c>
      <c r="M60">
        <f t="shared" si="1"/>
        <v>577.07502558624719</v>
      </c>
      <c r="P60">
        <f t="shared" si="3"/>
        <v>14.19</v>
      </c>
    </row>
    <row r="61" spans="1:16" x14ac:dyDescent="0.25">
      <c r="A61" t="s">
        <v>313</v>
      </c>
      <c r="B61">
        <v>2300.89</v>
      </c>
      <c r="C61">
        <v>228.7</v>
      </c>
      <c r="D61">
        <v>82.48</v>
      </c>
      <c r="E61">
        <v>71.23</v>
      </c>
      <c r="F61">
        <v>1.1599999999999999</v>
      </c>
      <c r="G61">
        <v>28.81</v>
      </c>
      <c r="H61">
        <v>54.13</v>
      </c>
      <c r="I61">
        <v>17.420000000000002</v>
      </c>
      <c r="J61">
        <v>15.24</v>
      </c>
      <c r="K61">
        <v>0.53600000000000003</v>
      </c>
      <c r="L61">
        <f t="shared" si="0"/>
        <v>0.55280681884725291</v>
      </c>
      <c r="M61">
        <f t="shared" si="1"/>
        <v>821.18129324102313</v>
      </c>
      <c r="P61">
        <f t="shared" si="3"/>
        <v>17.420000000000002</v>
      </c>
    </row>
    <row r="62" spans="1:16" x14ac:dyDescent="0.25">
      <c r="A62" t="s">
        <v>313</v>
      </c>
      <c r="B62">
        <v>2234.06</v>
      </c>
      <c r="C62">
        <v>183.17</v>
      </c>
      <c r="D62">
        <v>62.13</v>
      </c>
      <c r="E62">
        <v>58.38</v>
      </c>
      <c r="F62">
        <v>1.06</v>
      </c>
      <c r="G62">
        <v>20.87</v>
      </c>
      <c r="H62">
        <v>53.33</v>
      </c>
      <c r="I62">
        <v>18.62</v>
      </c>
      <c r="J62">
        <v>8.2200000000000006</v>
      </c>
      <c r="K62">
        <v>0.53600000000000003</v>
      </c>
      <c r="L62">
        <f t="shared" si="0"/>
        <v>0.83675054894052703</v>
      </c>
      <c r="M62">
        <f t="shared" si="1"/>
        <v>876.51110535720841</v>
      </c>
      <c r="P62">
        <f t="shared" si="3"/>
        <v>18.62</v>
      </c>
    </row>
    <row r="63" spans="1:16" x14ac:dyDescent="0.25">
      <c r="A63" t="s">
        <v>313</v>
      </c>
      <c r="B63">
        <v>54590.95</v>
      </c>
      <c r="C63">
        <v>3817.16</v>
      </c>
      <c r="D63">
        <v>607.36</v>
      </c>
      <c r="E63">
        <v>441.86</v>
      </c>
      <c r="F63">
        <v>1.37</v>
      </c>
      <c r="G63">
        <v>179.97</v>
      </c>
      <c r="H63">
        <v>263.64</v>
      </c>
      <c r="I63">
        <v>18.63</v>
      </c>
      <c r="J63">
        <v>17.5</v>
      </c>
      <c r="K63">
        <v>0.53600000000000003</v>
      </c>
      <c r="L63">
        <f t="shared" si="0"/>
        <v>4.7081445445611769E-2</v>
      </c>
      <c r="M63">
        <f t="shared" si="1"/>
        <v>244.18118112861538</v>
      </c>
      <c r="P63">
        <f t="shared" si="3"/>
        <v>18.63</v>
      </c>
    </row>
    <row r="64" spans="1:16" x14ac:dyDescent="0.25">
      <c r="A64" t="s">
        <v>314</v>
      </c>
      <c r="B64">
        <v>3837.02</v>
      </c>
      <c r="C64">
        <v>393.66</v>
      </c>
      <c r="D64">
        <v>89.44</v>
      </c>
      <c r="E64">
        <v>87.3</v>
      </c>
      <c r="F64">
        <v>1.02</v>
      </c>
      <c r="G64">
        <v>29.93</v>
      </c>
      <c r="H64">
        <v>69.900000000000006</v>
      </c>
      <c r="I64">
        <v>11.22</v>
      </c>
      <c r="J64">
        <v>4.74</v>
      </c>
      <c r="K64">
        <v>0.53600000000000003</v>
      </c>
      <c r="L64">
        <f t="shared" si="0"/>
        <v>0.31114394271690438</v>
      </c>
      <c r="M64">
        <f t="shared" si="1"/>
        <v>470.72091314085156</v>
      </c>
      <c r="P64">
        <f t="shared" si="3"/>
        <v>11.22</v>
      </c>
    </row>
    <row r="65" spans="1:16" x14ac:dyDescent="0.25">
      <c r="A65" t="s">
        <v>314</v>
      </c>
      <c r="B65">
        <v>11469.19</v>
      </c>
      <c r="C65">
        <v>1036.3699999999999</v>
      </c>
      <c r="D65">
        <v>220.13</v>
      </c>
      <c r="E65">
        <v>174.07</v>
      </c>
      <c r="F65">
        <v>1.26</v>
      </c>
      <c r="G65">
        <v>69.38</v>
      </c>
      <c r="H65">
        <v>120.84</v>
      </c>
      <c r="I65">
        <v>11.8</v>
      </c>
      <c r="J65">
        <v>9.8699999999999992</v>
      </c>
      <c r="K65">
        <v>0.53600000000000003</v>
      </c>
      <c r="L65">
        <f t="shared" si="0"/>
        <v>0.13418777308574478</v>
      </c>
      <c r="M65">
        <f t="shared" si="1"/>
        <v>316.29183521923704</v>
      </c>
      <c r="P65">
        <f t="shared" si="3"/>
        <v>11.8</v>
      </c>
    </row>
    <row r="66" spans="1:16" x14ac:dyDescent="0.25">
      <c r="A66" t="s">
        <v>314</v>
      </c>
      <c r="B66">
        <v>10100.299999999999</v>
      </c>
      <c r="C66">
        <v>996.74</v>
      </c>
      <c r="D66">
        <v>229.77</v>
      </c>
      <c r="E66">
        <v>132.83000000000001</v>
      </c>
      <c r="F66">
        <v>1.73</v>
      </c>
      <c r="G66">
        <v>68.55</v>
      </c>
      <c r="H66">
        <v>113.4</v>
      </c>
      <c r="I66">
        <v>12.71</v>
      </c>
      <c r="J66">
        <v>14.34</v>
      </c>
      <c r="K66">
        <v>0.53600000000000003</v>
      </c>
      <c r="L66">
        <f t="shared" ref="L66:L129" si="4">4*PI()*B66/(C66^2)</f>
        <v>0.12775572269144167</v>
      </c>
      <c r="M66">
        <f t="shared" ref="M66:M129" si="5">ka*rho*(I66/H66)^(3-(2*Dalpha))</f>
        <v>353.16442148538624</v>
      </c>
      <c r="P66">
        <f t="shared" si="3"/>
        <v>12.71</v>
      </c>
    </row>
    <row r="67" spans="1:16" x14ac:dyDescent="0.25">
      <c r="A67" t="s">
        <v>314</v>
      </c>
      <c r="B67">
        <v>6713.93</v>
      </c>
      <c r="C67">
        <v>526.49</v>
      </c>
      <c r="D67">
        <v>146.75</v>
      </c>
      <c r="E67">
        <v>92.12</v>
      </c>
      <c r="F67">
        <v>1.59</v>
      </c>
      <c r="G67">
        <v>42.66</v>
      </c>
      <c r="H67">
        <v>92.46</v>
      </c>
      <c r="I67">
        <v>15.22</v>
      </c>
      <c r="J67">
        <v>16.579999999999998</v>
      </c>
      <c r="K67">
        <v>0.53600000000000003</v>
      </c>
      <c r="L67">
        <f t="shared" si="4"/>
        <v>0.30437320648837257</v>
      </c>
      <c r="M67">
        <f t="shared" si="5"/>
        <v>480.30771129593097</v>
      </c>
      <c r="P67">
        <f t="shared" si="3"/>
        <v>15.22</v>
      </c>
    </row>
    <row r="68" spans="1:16" x14ac:dyDescent="0.25">
      <c r="A68" t="s">
        <v>315</v>
      </c>
      <c r="B68">
        <v>44046.720000000001</v>
      </c>
      <c r="C68">
        <v>3052.2</v>
      </c>
      <c r="D68">
        <v>621.96</v>
      </c>
      <c r="E68">
        <v>296.58</v>
      </c>
      <c r="F68">
        <v>2.1</v>
      </c>
      <c r="G68">
        <v>174.91</v>
      </c>
      <c r="H68">
        <v>236.82</v>
      </c>
      <c r="I68">
        <v>16.27</v>
      </c>
      <c r="J68">
        <v>20.48</v>
      </c>
      <c r="K68">
        <v>0.66900000000000004</v>
      </c>
      <c r="L68">
        <f t="shared" si="4"/>
        <v>5.9415186079035238E-2</v>
      </c>
      <c r="M68">
        <f t="shared" si="5"/>
        <v>238.74060468242178</v>
      </c>
      <c r="P68">
        <f t="shared" si="3"/>
        <v>16.27</v>
      </c>
    </row>
    <row r="69" spans="1:16" x14ac:dyDescent="0.25">
      <c r="A69" t="s">
        <v>315</v>
      </c>
      <c r="B69">
        <v>71374.5</v>
      </c>
      <c r="C69">
        <v>4330.93</v>
      </c>
      <c r="D69">
        <v>830.17</v>
      </c>
      <c r="E69">
        <v>433.83</v>
      </c>
      <c r="F69">
        <v>1.91</v>
      </c>
      <c r="G69">
        <v>255.53</v>
      </c>
      <c r="H69">
        <v>301.45999999999998</v>
      </c>
      <c r="I69">
        <v>17.84</v>
      </c>
      <c r="J69">
        <v>20.76</v>
      </c>
      <c r="K69">
        <v>0.66900000000000004</v>
      </c>
      <c r="L69">
        <f t="shared" si="4"/>
        <v>4.7817912632320179E-2</v>
      </c>
      <c r="M69">
        <f t="shared" si="5"/>
        <v>211.87663786139191</v>
      </c>
      <c r="P69">
        <f t="shared" si="3"/>
        <v>17.84</v>
      </c>
    </row>
    <row r="70" spans="1:16" x14ac:dyDescent="0.25">
      <c r="A70" t="s">
        <v>315</v>
      </c>
      <c r="B70">
        <v>19929.96</v>
      </c>
      <c r="C70">
        <v>973.44</v>
      </c>
      <c r="D70">
        <v>256.41000000000003</v>
      </c>
      <c r="E70">
        <v>240.35</v>
      </c>
      <c r="F70">
        <v>1.07</v>
      </c>
      <c r="G70">
        <v>83.65</v>
      </c>
      <c r="H70">
        <v>159.30000000000001</v>
      </c>
      <c r="I70">
        <v>21.3</v>
      </c>
      <c r="J70">
        <v>16.010000000000002</v>
      </c>
      <c r="K70">
        <v>0.66900000000000004</v>
      </c>
      <c r="L70">
        <f t="shared" si="4"/>
        <v>0.2643004575723289</v>
      </c>
      <c r="M70">
        <f t="shared" si="5"/>
        <v>406.70734032401464</v>
      </c>
      <c r="P70">
        <f t="shared" si="3"/>
        <v>21.3</v>
      </c>
    </row>
    <row r="71" spans="1:16" x14ac:dyDescent="0.25">
      <c r="A71" t="s">
        <v>316</v>
      </c>
      <c r="B71">
        <v>13995.55</v>
      </c>
      <c r="C71">
        <v>1085.6400000000001</v>
      </c>
      <c r="D71">
        <v>258.16000000000003</v>
      </c>
      <c r="E71">
        <v>173</v>
      </c>
      <c r="F71">
        <v>1.49</v>
      </c>
      <c r="G71">
        <v>72.67</v>
      </c>
      <c r="H71">
        <v>133.49</v>
      </c>
      <c r="I71">
        <v>14.18</v>
      </c>
      <c r="J71">
        <v>14.57</v>
      </c>
      <c r="K71">
        <v>0.53600000000000003</v>
      </c>
      <c r="L71">
        <f t="shared" si="4"/>
        <v>0.14922038680619898</v>
      </c>
      <c r="M71">
        <f t="shared" si="5"/>
        <v>338.32410905442936</v>
      </c>
      <c r="P71">
        <f t="shared" si="3"/>
        <v>14.18</v>
      </c>
    </row>
    <row r="72" spans="1:16" x14ac:dyDescent="0.25">
      <c r="A72" t="s">
        <v>316</v>
      </c>
      <c r="B72">
        <v>5531.5</v>
      </c>
      <c r="C72">
        <v>543.63</v>
      </c>
      <c r="D72">
        <v>147.29</v>
      </c>
      <c r="E72">
        <v>77.66</v>
      </c>
      <c r="F72">
        <v>1.9</v>
      </c>
      <c r="G72">
        <v>42.76</v>
      </c>
      <c r="H72">
        <v>83.92</v>
      </c>
      <c r="I72">
        <v>14.21</v>
      </c>
      <c r="J72">
        <v>16.03</v>
      </c>
      <c r="K72">
        <v>0.53600000000000003</v>
      </c>
      <c r="L72">
        <f t="shared" si="4"/>
        <v>0.23520467549732338</v>
      </c>
      <c r="M72">
        <f t="shared" si="5"/>
        <v>491.28536923049188</v>
      </c>
      <c r="P72">
        <f t="shared" si="3"/>
        <v>14.21</v>
      </c>
    </row>
    <row r="73" spans="1:16" x14ac:dyDescent="0.25">
      <c r="A73" t="s">
        <v>316</v>
      </c>
      <c r="B73">
        <v>10645.62</v>
      </c>
      <c r="C73">
        <v>527.55999999999995</v>
      </c>
      <c r="D73">
        <v>162.28</v>
      </c>
      <c r="E73">
        <v>113.01</v>
      </c>
      <c r="F73">
        <v>1.44</v>
      </c>
      <c r="G73">
        <v>46.16</v>
      </c>
      <c r="H73">
        <v>116.42</v>
      </c>
      <c r="I73">
        <v>28.09</v>
      </c>
      <c r="J73">
        <v>28.22</v>
      </c>
      <c r="K73">
        <v>0.53600000000000003</v>
      </c>
      <c r="L73">
        <f t="shared" si="4"/>
        <v>0.4806590288366801</v>
      </c>
      <c r="M73">
        <f t="shared" si="5"/>
        <v>652.18418608396928</v>
      </c>
      <c r="P73">
        <f t="shared" si="3"/>
        <v>28.09</v>
      </c>
    </row>
    <row r="74" spans="1:16" x14ac:dyDescent="0.25">
      <c r="A74" t="s">
        <v>317</v>
      </c>
      <c r="B74">
        <v>103866.98</v>
      </c>
      <c r="C74">
        <v>6347.3</v>
      </c>
      <c r="D74">
        <v>952.82</v>
      </c>
      <c r="E74">
        <v>515.78</v>
      </c>
      <c r="F74">
        <v>1.85</v>
      </c>
      <c r="G74">
        <v>272.19</v>
      </c>
      <c r="H74">
        <v>363.66</v>
      </c>
      <c r="I74">
        <v>19.38</v>
      </c>
      <c r="J74">
        <v>21.77</v>
      </c>
      <c r="K74">
        <v>0.53600000000000003</v>
      </c>
      <c r="L74">
        <f t="shared" si="4"/>
        <v>3.2397337312768247E-2</v>
      </c>
      <c r="M74">
        <f t="shared" si="5"/>
        <v>194.83973904848068</v>
      </c>
      <c r="P74">
        <f t="shared" si="3"/>
        <v>19.38</v>
      </c>
    </row>
    <row r="75" spans="1:16" x14ac:dyDescent="0.25">
      <c r="A75" t="s">
        <v>318</v>
      </c>
      <c r="B75">
        <v>422.76</v>
      </c>
      <c r="C75">
        <v>72.3</v>
      </c>
      <c r="D75">
        <v>27.32</v>
      </c>
      <c r="E75">
        <v>25.71</v>
      </c>
      <c r="F75">
        <v>1.06</v>
      </c>
      <c r="G75">
        <v>9.26</v>
      </c>
      <c r="H75">
        <v>23.2</v>
      </c>
      <c r="I75">
        <v>9.1999999999999993</v>
      </c>
      <c r="J75">
        <v>6.6</v>
      </c>
      <c r="K75">
        <v>0.40200000000000002</v>
      </c>
      <c r="L75">
        <f t="shared" si="4"/>
        <v>1.0163122461019924</v>
      </c>
      <c r="M75">
        <f t="shared" si="5"/>
        <v>970.48945878285645</v>
      </c>
      <c r="P75">
        <f t="shared" si="3"/>
        <v>9.1999999999999993</v>
      </c>
    </row>
    <row r="76" spans="1:16" x14ac:dyDescent="0.25">
      <c r="A76" t="s">
        <v>318</v>
      </c>
      <c r="B76">
        <v>3416.43</v>
      </c>
      <c r="C76">
        <v>304.48</v>
      </c>
      <c r="D76">
        <v>110.87</v>
      </c>
      <c r="E76">
        <v>68.69</v>
      </c>
      <c r="F76">
        <v>1.61</v>
      </c>
      <c r="G76">
        <v>31.39</v>
      </c>
      <c r="H76">
        <v>65.95</v>
      </c>
      <c r="I76">
        <v>15.03</v>
      </c>
      <c r="J76">
        <v>16.11</v>
      </c>
      <c r="K76">
        <v>0.40200000000000002</v>
      </c>
      <c r="L76">
        <f t="shared" si="4"/>
        <v>0.46308940929068348</v>
      </c>
      <c r="M76">
        <f t="shared" si="5"/>
        <v>623.08356080729095</v>
      </c>
      <c r="P76">
        <f t="shared" si="3"/>
        <v>15.03</v>
      </c>
    </row>
    <row r="77" spans="1:16" x14ac:dyDescent="0.25">
      <c r="A77" t="s">
        <v>318</v>
      </c>
      <c r="B77">
        <v>20258.509999999998</v>
      </c>
      <c r="C77">
        <v>1329.21</v>
      </c>
      <c r="D77">
        <v>295.25</v>
      </c>
      <c r="E77">
        <v>249.45</v>
      </c>
      <c r="F77">
        <v>1.18</v>
      </c>
      <c r="G77">
        <v>92.49</v>
      </c>
      <c r="H77">
        <v>160.6</v>
      </c>
      <c r="I77">
        <v>15.95</v>
      </c>
      <c r="J77">
        <v>11.85</v>
      </c>
      <c r="K77">
        <v>0.40200000000000002</v>
      </c>
      <c r="L77">
        <f t="shared" si="4"/>
        <v>0.14408878002783895</v>
      </c>
      <c r="M77">
        <f t="shared" si="5"/>
        <v>320.59966612977263</v>
      </c>
      <c r="P77">
        <f t="shared" si="3"/>
        <v>15.95</v>
      </c>
    </row>
    <row r="78" spans="1:16" x14ac:dyDescent="0.25">
      <c r="A78" t="s">
        <v>319</v>
      </c>
      <c r="B78">
        <v>3992.64</v>
      </c>
      <c r="C78">
        <v>463.96</v>
      </c>
      <c r="D78">
        <v>128.94</v>
      </c>
      <c r="E78">
        <v>112.47</v>
      </c>
      <c r="F78">
        <v>1.1499999999999999</v>
      </c>
      <c r="G78">
        <v>46.86</v>
      </c>
      <c r="H78">
        <v>71.3</v>
      </c>
      <c r="I78">
        <v>12.03</v>
      </c>
      <c r="J78">
        <v>6.51</v>
      </c>
      <c r="K78">
        <v>0.40200000000000002</v>
      </c>
      <c r="L78">
        <f t="shared" si="4"/>
        <v>0.23308210837473295</v>
      </c>
      <c r="M78">
        <f t="shared" si="5"/>
        <v>489.88238841992074</v>
      </c>
      <c r="P78">
        <f t="shared" si="3"/>
        <v>12.03</v>
      </c>
    </row>
    <row r="79" spans="1:16" x14ac:dyDescent="0.25">
      <c r="A79" t="s">
        <v>319</v>
      </c>
      <c r="B79">
        <v>1397.68</v>
      </c>
      <c r="C79">
        <v>156.26</v>
      </c>
      <c r="D79">
        <v>62.66</v>
      </c>
      <c r="E79">
        <v>37.76</v>
      </c>
      <c r="F79">
        <v>1.66</v>
      </c>
      <c r="G79">
        <v>18.28</v>
      </c>
      <c r="H79">
        <v>42.19</v>
      </c>
      <c r="I79">
        <v>14.45</v>
      </c>
      <c r="J79">
        <v>15.7</v>
      </c>
      <c r="K79">
        <v>0.40200000000000002</v>
      </c>
      <c r="L79">
        <f t="shared" si="4"/>
        <v>0.7193197336239302</v>
      </c>
      <c r="M79">
        <f t="shared" si="5"/>
        <v>863.13277090705276</v>
      </c>
      <c r="P79">
        <f t="shared" si="3"/>
        <v>14.45</v>
      </c>
    </row>
    <row r="80" spans="1:16" x14ac:dyDescent="0.25">
      <c r="A80" t="s">
        <v>319</v>
      </c>
      <c r="B80">
        <v>11664.25</v>
      </c>
      <c r="C80">
        <v>964.47</v>
      </c>
      <c r="D80">
        <v>239.41</v>
      </c>
      <c r="E80">
        <v>173.53</v>
      </c>
      <c r="F80">
        <v>1.38</v>
      </c>
      <c r="G80">
        <v>80.64</v>
      </c>
      <c r="H80">
        <v>121.87</v>
      </c>
      <c r="I80">
        <v>16.27</v>
      </c>
      <c r="J80">
        <v>15.59</v>
      </c>
      <c r="K80">
        <v>0.40200000000000002</v>
      </c>
      <c r="L80">
        <f t="shared" si="4"/>
        <v>0.15757569691094625</v>
      </c>
      <c r="M80">
        <f t="shared" si="5"/>
        <v>406.20338860710166</v>
      </c>
      <c r="P80">
        <f t="shared" si="3"/>
        <v>16.27</v>
      </c>
    </row>
    <row r="81" spans="1:16" x14ac:dyDescent="0.25">
      <c r="A81" t="s">
        <v>319</v>
      </c>
      <c r="B81">
        <v>13970.87</v>
      </c>
      <c r="C81">
        <v>1073.73</v>
      </c>
      <c r="D81">
        <v>220.93</v>
      </c>
      <c r="E81">
        <v>186.39</v>
      </c>
      <c r="F81">
        <v>1.19</v>
      </c>
      <c r="G81">
        <v>73.48</v>
      </c>
      <c r="H81">
        <v>133.37</v>
      </c>
      <c r="I81">
        <v>16.98</v>
      </c>
      <c r="J81">
        <v>13.29</v>
      </c>
      <c r="K81">
        <v>0.40200000000000002</v>
      </c>
      <c r="L81">
        <f t="shared" si="4"/>
        <v>0.15228009554427227</v>
      </c>
      <c r="M81">
        <f t="shared" si="5"/>
        <v>391.07006754283566</v>
      </c>
      <c r="P81">
        <f t="shared" si="3"/>
        <v>16.98</v>
      </c>
    </row>
    <row r="82" spans="1:16" x14ac:dyDescent="0.25">
      <c r="A82" t="s">
        <v>320</v>
      </c>
      <c r="B82">
        <v>6812.21</v>
      </c>
      <c r="C82">
        <v>363.53</v>
      </c>
      <c r="D82">
        <v>136.97999999999999</v>
      </c>
      <c r="E82">
        <v>94.4</v>
      </c>
      <c r="F82">
        <v>1.45</v>
      </c>
      <c r="G82">
        <v>38.76</v>
      </c>
      <c r="H82">
        <v>93.13</v>
      </c>
      <c r="I82">
        <v>23.75</v>
      </c>
      <c r="J82">
        <v>24.11</v>
      </c>
      <c r="K82">
        <v>0.40200000000000002</v>
      </c>
      <c r="L82">
        <f t="shared" si="4"/>
        <v>0.6477648509614865</v>
      </c>
      <c r="M82">
        <f t="shared" si="5"/>
        <v>681.72647051414378</v>
      </c>
      <c r="P82">
        <f t="shared" ref="P82:P145" si="6">I82</f>
        <v>23.75</v>
      </c>
    </row>
    <row r="83" spans="1:16" x14ac:dyDescent="0.25">
      <c r="A83" t="s">
        <v>321</v>
      </c>
      <c r="B83">
        <v>880.94</v>
      </c>
      <c r="C83">
        <v>104.98</v>
      </c>
      <c r="D83">
        <v>39.1</v>
      </c>
      <c r="E83">
        <v>32.67</v>
      </c>
      <c r="F83">
        <v>1.2</v>
      </c>
      <c r="G83">
        <v>12.4</v>
      </c>
      <c r="H83">
        <v>33.49</v>
      </c>
      <c r="I83">
        <v>16.579999999999998</v>
      </c>
      <c r="J83">
        <v>15.04</v>
      </c>
      <c r="K83">
        <v>0.53600000000000003</v>
      </c>
      <c r="L83">
        <f t="shared" si="4"/>
        <v>1.0044840780360715</v>
      </c>
      <c r="M83">
        <f t="shared" si="5"/>
        <v>1159.0080476482653</v>
      </c>
      <c r="P83">
        <f t="shared" si="6"/>
        <v>16.579999999999998</v>
      </c>
    </row>
    <row r="84" spans="1:16" x14ac:dyDescent="0.25">
      <c r="A84" t="s">
        <v>321</v>
      </c>
      <c r="B84">
        <v>18679.099999999999</v>
      </c>
      <c r="C84">
        <v>1355.05</v>
      </c>
      <c r="D84">
        <v>309.04000000000002</v>
      </c>
      <c r="E84">
        <v>172.46</v>
      </c>
      <c r="F84">
        <v>1.79</v>
      </c>
      <c r="G84">
        <v>89.97</v>
      </c>
      <c r="H84">
        <v>154.22</v>
      </c>
      <c r="I84">
        <v>16.78</v>
      </c>
      <c r="J84">
        <v>19.11</v>
      </c>
      <c r="K84">
        <v>0.53600000000000003</v>
      </c>
      <c r="L84">
        <f t="shared" si="4"/>
        <v>0.12783658782719973</v>
      </c>
      <c r="M84">
        <f t="shared" si="5"/>
        <v>344.8831327237836</v>
      </c>
      <c r="P84">
        <f t="shared" si="6"/>
        <v>16.78</v>
      </c>
    </row>
    <row r="85" spans="1:16" x14ac:dyDescent="0.25">
      <c r="A85" t="s">
        <v>321</v>
      </c>
      <c r="B85">
        <v>11138.44</v>
      </c>
      <c r="C85">
        <v>697.88</v>
      </c>
      <c r="D85">
        <v>171.93</v>
      </c>
      <c r="E85">
        <v>141.93</v>
      </c>
      <c r="F85">
        <v>1.21</v>
      </c>
      <c r="G85">
        <v>53.65</v>
      </c>
      <c r="H85">
        <v>119.09</v>
      </c>
      <c r="I85">
        <v>18.75</v>
      </c>
      <c r="J85">
        <v>15.65</v>
      </c>
      <c r="K85">
        <v>0.53600000000000003</v>
      </c>
      <c r="L85">
        <f t="shared" si="4"/>
        <v>0.28739071243159559</v>
      </c>
      <c r="M85">
        <f t="shared" si="5"/>
        <v>463.50212548229632</v>
      </c>
      <c r="P85">
        <f t="shared" si="6"/>
        <v>18.75</v>
      </c>
    </row>
    <row r="86" spans="1:16" x14ac:dyDescent="0.25">
      <c r="A86" t="s">
        <v>322</v>
      </c>
      <c r="B86">
        <v>129955.64</v>
      </c>
      <c r="C86">
        <v>7633.79</v>
      </c>
      <c r="D86">
        <v>766.97</v>
      </c>
      <c r="E86">
        <v>612.17999999999995</v>
      </c>
      <c r="F86">
        <v>1.25</v>
      </c>
      <c r="G86">
        <v>226.23</v>
      </c>
      <c r="H86">
        <v>406.77</v>
      </c>
      <c r="I86">
        <v>17.97</v>
      </c>
      <c r="J86">
        <v>14.27</v>
      </c>
      <c r="K86">
        <v>0.53600000000000003</v>
      </c>
      <c r="L86">
        <f t="shared" si="4"/>
        <v>2.8023642182540751E-2</v>
      </c>
      <c r="M86">
        <f t="shared" si="5"/>
        <v>167.6912020686091</v>
      </c>
      <c r="P86">
        <f t="shared" si="6"/>
        <v>17.97</v>
      </c>
    </row>
    <row r="87" spans="1:16" x14ac:dyDescent="0.25">
      <c r="A87" t="s">
        <v>322</v>
      </c>
      <c r="B87">
        <v>7237.16</v>
      </c>
      <c r="C87">
        <v>387.77</v>
      </c>
      <c r="D87">
        <v>128.54</v>
      </c>
      <c r="E87">
        <v>118.9</v>
      </c>
      <c r="F87">
        <v>1.08</v>
      </c>
      <c r="G87">
        <v>37.47</v>
      </c>
      <c r="H87">
        <v>95.99</v>
      </c>
      <c r="I87">
        <v>21.43</v>
      </c>
      <c r="J87">
        <v>18.239999999999998</v>
      </c>
      <c r="K87">
        <v>0.53600000000000003</v>
      </c>
      <c r="L87">
        <f t="shared" si="4"/>
        <v>0.60482484787856394</v>
      </c>
      <c r="M87">
        <f t="shared" si="5"/>
        <v>612.89755956261206</v>
      </c>
      <c r="P87">
        <f t="shared" si="6"/>
        <v>21.43</v>
      </c>
    </row>
    <row r="88" spans="1:16" x14ac:dyDescent="0.25">
      <c r="A88" t="s">
        <v>322</v>
      </c>
      <c r="B88">
        <v>8832.3799999999992</v>
      </c>
      <c r="C88">
        <v>511.49</v>
      </c>
      <c r="D88">
        <v>159.07</v>
      </c>
      <c r="E88">
        <v>130.15</v>
      </c>
      <c r="F88">
        <v>1.22</v>
      </c>
      <c r="G88">
        <v>53.84</v>
      </c>
      <c r="H88">
        <v>106.05</v>
      </c>
      <c r="I88">
        <v>27.47</v>
      </c>
      <c r="J88">
        <v>24.18</v>
      </c>
      <c r="K88">
        <v>0.53600000000000003</v>
      </c>
      <c r="L88">
        <f t="shared" si="4"/>
        <v>0.42424166147952486</v>
      </c>
      <c r="M88">
        <f t="shared" si="5"/>
        <v>690.28643309879931</v>
      </c>
      <c r="P88">
        <f t="shared" si="6"/>
        <v>27.47</v>
      </c>
    </row>
    <row r="89" spans="1:16" x14ac:dyDescent="0.25">
      <c r="A89" t="s">
        <v>323</v>
      </c>
      <c r="B89">
        <v>17454.21</v>
      </c>
      <c r="C89">
        <v>1369.51</v>
      </c>
      <c r="D89">
        <v>235.66</v>
      </c>
      <c r="E89">
        <v>227.09</v>
      </c>
      <c r="F89">
        <v>1.04</v>
      </c>
      <c r="G89">
        <v>88.36</v>
      </c>
      <c r="H89">
        <v>149.08000000000001</v>
      </c>
      <c r="I89">
        <v>13.24</v>
      </c>
      <c r="K89">
        <v>0.53600000000000003</v>
      </c>
      <c r="L89">
        <f t="shared" si="4"/>
        <v>0.11694445798485807</v>
      </c>
      <c r="M89">
        <f t="shared" si="5"/>
        <v>293.1742544509483</v>
      </c>
      <c r="P89">
        <f t="shared" si="6"/>
        <v>13.24</v>
      </c>
    </row>
    <row r="90" spans="1:16" x14ac:dyDescent="0.25">
      <c r="A90" t="s">
        <v>323</v>
      </c>
      <c r="B90">
        <v>19570.080000000002</v>
      </c>
      <c r="C90">
        <v>1199.19</v>
      </c>
      <c r="D90">
        <v>311.70999999999998</v>
      </c>
      <c r="E90">
        <v>161.75</v>
      </c>
      <c r="F90">
        <v>1.93</v>
      </c>
      <c r="G90">
        <v>80.510000000000005</v>
      </c>
      <c r="H90">
        <v>157.85</v>
      </c>
      <c r="I90">
        <v>20.56</v>
      </c>
      <c r="J90">
        <v>24.36</v>
      </c>
      <c r="K90">
        <v>0.53600000000000003</v>
      </c>
      <c r="L90">
        <f t="shared" si="4"/>
        <v>0.17101195365946484</v>
      </c>
      <c r="M90">
        <f t="shared" si="5"/>
        <v>398.26649119082276</v>
      </c>
      <c r="P90">
        <f t="shared" si="6"/>
        <v>20.56</v>
      </c>
    </row>
    <row r="91" spans="1:16" x14ac:dyDescent="0.25">
      <c r="A91" t="s">
        <v>323</v>
      </c>
      <c r="B91">
        <v>14825.15</v>
      </c>
      <c r="C91">
        <v>904.08</v>
      </c>
      <c r="D91">
        <v>178.35</v>
      </c>
      <c r="E91">
        <v>177.82</v>
      </c>
      <c r="F91">
        <v>1</v>
      </c>
      <c r="G91">
        <v>61.66</v>
      </c>
      <c r="H91">
        <v>137.38999999999999</v>
      </c>
      <c r="I91">
        <v>23.58</v>
      </c>
      <c r="J91">
        <v>10.199999999999999</v>
      </c>
      <c r="K91">
        <v>0.53600000000000003</v>
      </c>
      <c r="L91">
        <f t="shared" si="4"/>
        <v>0.22792671770289288</v>
      </c>
      <c r="M91">
        <f t="shared" si="5"/>
        <v>496.61735253668326</v>
      </c>
      <c r="P91">
        <f t="shared" si="6"/>
        <v>23.58</v>
      </c>
    </row>
    <row r="92" spans="1:16" x14ac:dyDescent="0.25">
      <c r="A92" t="s">
        <v>323</v>
      </c>
      <c r="B92">
        <v>9909.5400000000009</v>
      </c>
      <c r="C92">
        <v>589.69000000000005</v>
      </c>
      <c r="D92">
        <v>161.75</v>
      </c>
      <c r="E92">
        <v>139.79</v>
      </c>
      <c r="F92">
        <v>1.1599999999999999</v>
      </c>
      <c r="G92">
        <v>52.42</v>
      </c>
      <c r="H92">
        <v>112.33</v>
      </c>
      <c r="I92">
        <v>28.36</v>
      </c>
      <c r="J92">
        <v>23.6</v>
      </c>
      <c r="K92">
        <v>0.53600000000000003</v>
      </c>
      <c r="L92">
        <f t="shared" si="4"/>
        <v>0.35810949237519513</v>
      </c>
      <c r="M92">
        <f t="shared" si="5"/>
        <v>676.26875514506037</v>
      </c>
      <c r="P92">
        <f t="shared" si="6"/>
        <v>28.36</v>
      </c>
    </row>
    <row r="93" spans="1:16" x14ac:dyDescent="0.25">
      <c r="A93" t="s">
        <v>324</v>
      </c>
      <c r="B93">
        <v>628.97</v>
      </c>
      <c r="C93">
        <v>108.46</v>
      </c>
      <c r="D93">
        <v>39.770000000000003</v>
      </c>
      <c r="E93">
        <v>25.31</v>
      </c>
      <c r="F93">
        <v>1.57</v>
      </c>
      <c r="G93">
        <v>12.44</v>
      </c>
      <c r="H93">
        <v>28.3</v>
      </c>
      <c r="I93">
        <v>6.29</v>
      </c>
      <c r="J93">
        <v>3.35</v>
      </c>
      <c r="K93">
        <v>0.40200000000000002</v>
      </c>
      <c r="L93">
        <f t="shared" si="4"/>
        <v>0.67189374061475415</v>
      </c>
      <c r="M93">
        <f t="shared" si="5"/>
        <v>610.72024457026964</v>
      </c>
      <c r="N93" t="s">
        <v>306</v>
      </c>
      <c r="P93">
        <f t="shared" si="6"/>
        <v>6.29</v>
      </c>
    </row>
    <row r="94" spans="1:16" x14ac:dyDescent="0.25">
      <c r="A94" t="s">
        <v>324</v>
      </c>
      <c r="B94">
        <v>890.86</v>
      </c>
      <c r="C94">
        <v>126.53</v>
      </c>
      <c r="D94">
        <v>39.369999999999997</v>
      </c>
      <c r="E94">
        <v>34.14</v>
      </c>
      <c r="F94">
        <v>1.1499999999999999</v>
      </c>
      <c r="G94">
        <v>12.85</v>
      </c>
      <c r="H94">
        <v>33.68</v>
      </c>
      <c r="I94">
        <v>9.07</v>
      </c>
      <c r="J94">
        <v>5.4</v>
      </c>
      <c r="K94">
        <v>0.40200000000000002</v>
      </c>
      <c r="L94">
        <f t="shared" si="4"/>
        <v>0.69924972992754808</v>
      </c>
      <c r="M94">
        <f t="shared" si="5"/>
        <v>712.09692759617678</v>
      </c>
      <c r="N94" t="s">
        <v>306</v>
      </c>
      <c r="P94">
        <f t="shared" si="6"/>
        <v>9.07</v>
      </c>
    </row>
    <row r="95" spans="1:16" x14ac:dyDescent="0.25">
      <c r="A95" t="s">
        <v>324</v>
      </c>
      <c r="B95">
        <v>2213.67</v>
      </c>
      <c r="C95">
        <v>232.98</v>
      </c>
      <c r="D95">
        <v>78.73</v>
      </c>
      <c r="E95">
        <v>47.8</v>
      </c>
      <c r="F95">
        <v>1.65</v>
      </c>
      <c r="G95">
        <v>22.43</v>
      </c>
      <c r="H95">
        <v>53.09</v>
      </c>
      <c r="I95">
        <v>14.47</v>
      </c>
      <c r="J95">
        <v>15.7</v>
      </c>
      <c r="K95">
        <v>0.40200000000000002</v>
      </c>
      <c r="L95">
        <f t="shared" si="4"/>
        <v>0.51249007792404899</v>
      </c>
      <c r="M95">
        <f t="shared" si="5"/>
        <v>718.97798608539586</v>
      </c>
      <c r="P95">
        <f t="shared" si="6"/>
        <v>14.47</v>
      </c>
    </row>
    <row r="96" spans="1:16" x14ac:dyDescent="0.25">
      <c r="A96" t="s">
        <v>324</v>
      </c>
      <c r="B96">
        <v>9985.64</v>
      </c>
      <c r="C96">
        <v>688.1</v>
      </c>
      <c r="D96">
        <v>202.05</v>
      </c>
      <c r="E96">
        <v>102.43</v>
      </c>
      <c r="F96">
        <v>1.97</v>
      </c>
      <c r="G96">
        <v>55.01</v>
      </c>
      <c r="H96">
        <v>112.76</v>
      </c>
      <c r="I96">
        <v>20.2</v>
      </c>
      <c r="J96">
        <v>23.36</v>
      </c>
      <c r="K96">
        <v>0.40200000000000002</v>
      </c>
      <c r="L96">
        <f t="shared" si="4"/>
        <v>0.26502244313473866</v>
      </c>
      <c r="M96">
        <f t="shared" si="5"/>
        <v>513.93475784567397</v>
      </c>
      <c r="P96">
        <f t="shared" si="6"/>
        <v>20.2</v>
      </c>
    </row>
    <row r="97" spans="1:16" x14ac:dyDescent="0.25">
      <c r="A97" t="s">
        <v>324</v>
      </c>
      <c r="B97">
        <v>37031.35</v>
      </c>
      <c r="C97">
        <v>2066.31</v>
      </c>
      <c r="D97">
        <v>363.53</v>
      </c>
      <c r="E97">
        <v>295.25</v>
      </c>
      <c r="F97">
        <v>1.23</v>
      </c>
      <c r="G97">
        <v>123.68</v>
      </c>
      <c r="H97">
        <v>217.14</v>
      </c>
      <c r="I97">
        <v>24.54</v>
      </c>
      <c r="J97">
        <v>20.94</v>
      </c>
      <c r="K97">
        <v>0.40200000000000002</v>
      </c>
      <c r="L97">
        <f t="shared" si="4"/>
        <v>0.1089904520443549</v>
      </c>
      <c r="M97">
        <f t="shared" si="5"/>
        <v>355.5156542000276</v>
      </c>
      <c r="P97">
        <f t="shared" si="6"/>
        <v>24.54</v>
      </c>
    </row>
    <row r="98" spans="1:16" x14ac:dyDescent="0.25">
      <c r="A98" t="s">
        <v>325</v>
      </c>
      <c r="B98">
        <v>7064.42</v>
      </c>
      <c r="C98">
        <v>612.58000000000004</v>
      </c>
      <c r="D98">
        <v>138.58000000000001</v>
      </c>
      <c r="E98">
        <v>120.11</v>
      </c>
      <c r="F98">
        <v>1.1499999999999999</v>
      </c>
      <c r="G98">
        <v>42.27</v>
      </c>
      <c r="H98">
        <v>94.84</v>
      </c>
      <c r="I98">
        <v>14.1</v>
      </c>
      <c r="J98">
        <v>11.09</v>
      </c>
      <c r="K98">
        <v>0.40200000000000002</v>
      </c>
      <c r="L98">
        <f t="shared" si="4"/>
        <v>0.23657058749218549</v>
      </c>
      <c r="M98">
        <f t="shared" si="5"/>
        <v>442.7239355855321</v>
      </c>
      <c r="P98">
        <f t="shared" si="6"/>
        <v>14.1</v>
      </c>
    </row>
    <row r="99" spans="1:16" x14ac:dyDescent="0.25">
      <c r="A99" t="s">
        <v>325</v>
      </c>
      <c r="B99">
        <v>12840.71</v>
      </c>
      <c r="C99">
        <v>997</v>
      </c>
      <c r="D99">
        <v>239.81</v>
      </c>
      <c r="E99">
        <v>170.72</v>
      </c>
      <c r="F99">
        <v>1.4</v>
      </c>
      <c r="G99">
        <v>69.44</v>
      </c>
      <c r="H99">
        <v>127.86</v>
      </c>
      <c r="I99">
        <v>14.72</v>
      </c>
      <c r="J99">
        <v>14.34</v>
      </c>
      <c r="K99">
        <v>0.40200000000000002</v>
      </c>
      <c r="L99">
        <f t="shared" si="4"/>
        <v>0.16233366177922731</v>
      </c>
      <c r="M99">
        <f t="shared" si="5"/>
        <v>360.81903154366614</v>
      </c>
      <c r="P99">
        <f t="shared" si="6"/>
        <v>14.72</v>
      </c>
    </row>
    <row r="100" spans="1:16" x14ac:dyDescent="0.25">
      <c r="A100" t="s">
        <v>326</v>
      </c>
      <c r="B100">
        <v>11398.66</v>
      </c>
      <c r="C100">
        <v>808.21</v>
      </c>
      <c r="D100">
        <v>194.82</v>
      </c>
      <c r="E100">
        <v>161.88</v>
      </c>
      <c r="F100">
        <v>1.2</v>
      </c>
      <c r="G100">
        <v>64.069999999999993</v>
      </c>
      <c r="H100">
        <v>120.47</v>
      </c>
      <c r="I100">
        <v>13.69</v>
      </c>
      <c r="J100">
        <v>11.42</v>
      </c>
      <c r="K100">
        <v>0.40200000000000002</v>
      </c>
      <c r="L100">
        <f t="shared" si="4"/>
        <v>0.21928818063100983</v>
      </c>
      <c r="M100">
        <f t="shared" si="5"/>
        <v>357.08415440523174</v>
      </c>
      <c r="P100">
        <f t="shared" si="6"/>
        <v>13.69</v>
      </c>
    </row>
    <row r="101" spans="1:16" x14ac:dyDescent="0.25">
      <c r="A101" t="s">
        <v>326</v>
      </c>
      <c r="B101">
        <v>13303.33</v>
      </c>
      <c r="C101">
        <v>1148.8399999999999</v>
      </c>
      <c r="D101">
        <v>254.27</v>
      </c>
      <c r="E101">
        <v>223.34</v>
      </c>
      <c r="F101">
        <v>1.1399999999999999</v>
      </c>
      <c r="G101">
        <v>90.04</v>
      </c>
      <c r="H101">
        <v>130.15</v>
      </c>
      <c r="I101">
        <v>14.86</v>
      </c>
      <c r="J101">
        <v>10.050000000000001</v>
      </c>
      <c r="K101">
        <v>0.40200000000000002</v>
      </c>
      <c r="L101">
        <f t="shared" si="4"/>
        <v>0.12666339711937252</v>
      </c>
      <c r="M101">
        <f t="shared" si="5"/>
        <v>358.43520441733892</v>
      </c>
      <c r="P101">
        <f t="shared" si="6"/>
        <v>14.86</v>
      </c>
    </row>
    <row r="102" spans="1:16" x14ac:dyDescent="0.25">
      <c r="A102" t="s">
        <v>327</v>
      </c>
      <c r="B102">
        <v>739.56</v>
      </c>
      <c r="C102">
        <v>103.1</v>
      </c>
      <c r="D102">
        <v>41.51</v>
      </c>
      <c r="E102">
        <v>30.13</v>
      </c>
      <c r="F102">
        <v>1.38</v>
      </c>
      <c r="G102">
        <v>12.89</v>
      </c>
      <c r="H102">
        <v>30.69</v>
      </c>
      <c r="I102">
        <v>6.38</v>
      </c>
      <c r="J102">
        <v>5.1100000000000003</v>
      </c>
      <c r="K102">
        <v>0.66900000000000004</v>
      </c>
      <c r="L102">
        <f t="shared" si="4"/>
        <v>0.87431100967537567</v>
      </c>
      <c r="M102">
        <f t="shared" si="5"/>
        <v>578.90857270620222</v>
      </c>
      <c r="N102" t="s">
        <v>306</v>
      </c>
      <c r="P102">
        <f t="shared" si="6"/>
        <v>6.38</v>
      </c>
    </row>
    <row r="103" spans="1:16" x14ac:dyDescent="0.25">
      <c r="A103" t="s">
        <v>327</v>
      </c>
      <c r="B103">
        <v>8245.4</v>
      </c>
      <c r="C103">
        <v>403.7</v>
      </c>
      <c r="D103">
        <v>113.81</v>
      </c>
      <c r="E103">
        <v>108.46</v>
      </c>
      <c r="F103">
        <v>1.05</v>
      </c>
      <c r="G103">
        <v>38.090000000000003</v>
      </c>
      <c r="H103">
        <v>102.46</v>
      </c>
      <c r="I103">
        <v>13.4</v>
      </c>
      <c r="J103">
        <v>11.77</v>
      </c>
      <c r="K103">
        <v>0.66900000000000004</v>
      </c>
      <c r="L103">
        <f t="shared" si="4"/>
        <v>0.63577594802963056</v>
      </c>
      <c r="M103">
        <f t="shared" si="5"/>
        <v>399.56855774833633</v>
      </c>
      <c r="P103">
        <f t="shared" si="6"/>
        <v>13.4</v>
      </c>
    </row>
    <row r="104" spans="1:16" x14ac:dyDescent="0.25">
      <c r="A104" t="s">
        <v>327</v>
      </c>
      <c r="B104">
        <v>4912.91</v>
      </c>
      <c r="C104">
        <v>407.05</v>
      </c>
      <c r="D104">
        <v>121.18</v>
      </c>
      <c r="E104">
        <v>75.650000000000006</v>
      </c>
      <c r="F104">
        <v>1.6</v>
      </c>
      <c r="G104">
        <v>36.22</v>
      </c>
      <c r="H104">
        <v>79.09</v>
      </c>
      <c r="I104">
        <v>13.86</v>
      </c>
      <c r="J104">
        <v>15.22</v>
      </c>
      <c r="K104">
        <v>0.66900000000000004</v>
      </c>
      <c r="L104">
        <f t="shared" si="4"/>
        <v>0.37260884003935801</v>
      </c>
      <c r="M104">
        <f t="shared" si="5"/>
        <v>504.96848227590527</v>
      </c>
      <c r="P104">
        <f t="shared" si="6"/>
        <v>13.86</v>
      </c>
    </row>
    <row r="105" spans="1:16" x14ac:dyDescent="0.25">
      <c r="A105" t="s">
        <v>327</v>
      </c>
      <c r="B105">
        <v>2856.04</v>
      </c>
      <c r="C105">
        <v>302.61</v>
      </c>
      <c r="D105">
        <v>91.05</v>
      </c>
      <c r="E105">
        <v>79</v>
      </c>
      <c r="F105">
        <v>1.1499999999999999</v>
      </c>
      <c r="G105">
        <v>29.68</v>
      </c>
      <c r="H105">
        <v>60.3</v>
      </c>
      <c r="I105">
        <v>14.32</v>
      </c>
      <c r="J105">
        <v>12.56</v>
      </c>
      <c r="K105">
        <v>0.66900000000000004</v>
      </c>
      <c r="L105">
        <f t="shared" si="4"/>
        <v>0.39192917970282976</v>
      </c>
      <c r="M105">
        <f t="shared" si="5"/>
        <v>643.94905951770966</v>
      </c>
      <c r="P105">
        <f t="shared" si="6"/>
        <v>14.32</v>
      </c>
    </row>
    <row r="106" spans="1:16" x14ac:dyDescent="0.25">
      <c r="A106" t="s">
        <v>327</v>
      </c>
      <c r="B106">
        <v>8915.93</v>
      </c>
      <c r="C106">
        <v>712.34</v>
      </c>
      <c r="D106">
        <v>161.35</v>
      </c>
      <c r="E106">
        <v>132.56</v>
      </c>
      <c r="F106">
        <v>1.22</v>
      </c>
      <c r="G106">
        <v>51.15</v>
      </c>
      <c r="H106">
        <v>106.55</v>
      </c>
      <c r="I106">
        <v>18.78</v>
      </c>
      <c r="J106">
        <v>16.48</v>
      </c>
      <c r="K106">
        <v>0.66900000000000004</v>
      </c>
      <c r="L106">
        <f t="shared" si="4"/>
        <v>0.22080141399137151</v>
      </c>
      <c r="M106">
        <f t="shared" si="5"/>
        <v>507.29975863902138</v>
      </c>
      <c r="P106">
        <f t="shared" si="6"/>
        <v>18.78</v>
      </c>
    </row>
    <row r="107" spans="1:16" x14ac:dyDescent="0.25">
      <c r="A107" t="s">
        <v>327</v>
      </c>
      <c r="B107">
        <v>109197.73</v>
      </c>
      <c r="C107">
        <v>5663.89</v>
      </c>
      <c r="D107">
        <v>938.62</v>
      </c>
      <c r="E107">
        <v>372.24</v>
      </c>
      <c r="F107">
        <v>2.52</v>
      </c>
      <c r="G107">
        <v>258.20999999999998</v>
      </c>
      <c r="H107">
        <v>372.87</v>
      </c>
      <c r="I107">
        <v>20.09</v>
      </c>
      <c r="J107">
        <v>26.21</v>
      </c>
      <c r="K107">
        <v>0.66900000000000004</v>
      </c>
      <c r="L107">
        <f t="shared" si="4"/>
        <v>4.277537779655248E-2</v>
      </c>
      <c r="M107">
        <f t="shared" si="5"/>
        <v>196.55719407032905</v>
      </c>
      <c r="P107">
        <f t="shared" si="6"/>
        <v>20.09</v>
      </c>
    </row>
    <row r="108" spans="1:16" x14ac:dyDescent="0.25">
      <c r="A108" t="s">
        <v>327</v>
      </c>
      <c r="B108">
        <v>4596.91</v>
      </c>
      <c r="C108">
        <v>283.19</v>
      </c>
      <c r="D108">
        <v>97.08</v>
      </c>
      <c r="E108">
        <v>87.03</v>
      </c>
      <c r="F108">
        <v>1.1200000000000001</v>
      </c>
      <c r="G108">
        <v>30.16</v>
      </c>
      <c r="H108">
        <v>76.5</v>
      </c>
      <c r="I108">
        <v>26.2</v>
      </c>
      <c r="J108">
        <v>19.36</v>
      </c>
      <c r="K108">
        <v>0.66900000000000004</v>
      </c>
      <c r="L108">
        <f t="shared" si="4"/>
        <v>0.72031098520743231</v>
      </c>
      <c r="M108">
        <f t="shared" si="5"/>
        <v>863.10341212633568</v>
      </c>
      <c r="P108">
        <f t="shared" si="6"/>
        <v>26.2</v>
      </c>
    </row>
    <row r="109" spans="1:16" x14ac:dyDescent="0.25">
      <c r="A109" t="s">
        <v>328</v>
      </c>
      <c r="B109">
        <v>7029.76</v>
      </c>
      <c r="C109">
        <v>559.69000000000005</v>
      </c>
      <c r="D109">
        <v>187.99</v>
      </c>
      <c r="E109">
        <v>128.54</v>
      </c>
      <c r="F109">
        <v>1.46</v>
      </c>
      <c r="G109">
        <v>51.52</v>
      </c>
      <c r="H109">
        <v>94.61</v>
      </c>
      <c r="I109">
        <v>15.27</v>
      </c>
      <c r="J109">
        <v>15.44</v>
      </c>
      <c r="K109">
        <v>0.53600000000000003</v>
      </c>
      <c r="L109">
        <f t="shared" si="4"/>
        <v>0.28200399929198777</v>
      </c>
      <c r="M109">
        <f t="shared" si="5"/>
        <v>472.79463986272719</v>
      </c>
      <c r="P109">
        <f t="shared" si="6"/>
        <v>15.27</v>
      </c>
    </row>
    <row r="110" spans="1:16" x14ac:dyDescent="0.25">
      <c r="A110" t="s">
        <v>328</v>
      </c>
      <c r="B110">
        <v>3205.07</v>
      </c>
      <c r="C110">
        <v>270.47000000000003</v>
      </c>
      <c r="D110">
        <v>100.69</v>
      </c>
      <c r="E110">
        <v>73.91</v>
      </c>
      <c r="F110">
        <v>1.36</v>
      </c>
      <c r="G110">
        <v>29.83</v>
      </c>
      <c r="H110">
        <v>63.88</v>
      </c>
      <c r="I110">
        <v>17.559999999999999</v>
      </c>
      <c r="J110">
        <v>16.63</v>
      </c>
      <c r="K110">
        <v>0.53600000000000003</v>
      </c>
      <c r="L110">
        <f t="shared" si="4"/>
        <v>0.55056573745988235</v>
      </c>
      <c r="M110">
        <f t="shared" si="5"/>
        <v>723.90009207830258</v>
      </c>
      <c r="P110">
        <f t="shared" si="6"/>
        <v>17.559999999999999</v>
      </c>
    </row>
    <row r="111" spans="1:16" x14ac:dyDescent="0.25">
      <c r="A111" t="s">
        <v>328</v>
      </c>
      <c r="B111">
        <v>6745.2</v>
      </c>
      <c r="C111">
        <v>446.68</v>
      </c>
      <c r="D111">
        <v>168.18</v>
      </c>
      <c r="E111">
        <v>93.73</v>
      </c>
      <c r="F111">
        <v>1.79</v>
      </c>
      <c r="G111">
        <v>46.22</v>
      </c>
      <c r="H111">
        <v>92.67</v>
      </c>
      <c r="I111">
        <v>18.690000000000001</v>
      </c>
      <c r="J111">
        <v>21.67</v>
      </c>
      <c r="K111">
        <v>0.53600000000000003</v>
      </c>
      <c r="L111">
        <f t="shared" si="4"/>
        <v>0.4248265791505747</v>
      </c>
      <c r="M111">
        <f t="shared" si="5"/>
        <v>565.05023421182875</v>
      </c>
      <c r="P111">
        <f t="shared" si="6"/>
        <v>18.690000000000001</v>
      </c>
    </row>
    <row r="112" spans="1:16" x14ac:dyDescent="0.25">
      <c r="A112" t="s">
        <v>328</v>
      </c>
      <c r="B112">
        <v>10972.35</v>
      </c>
      <c r="C112">
        <v>563.44000000000005</v>
      </c>
      <c r="D112">
        <v>177.82</v>
      </c>
      <c r="E112">
        <v>127.47</v>
      </c>
      <c r="F112">
        <v>1.39</v>
      </c>
      <c r="G112">
        <v>58.16</v>
      </c>
      <c r="H112">
        <v>118.2</v>
      </c>
      <c r="I112">
        <v>27.11</v>
      </c>
      <c r="J112">
        <v>26.43</v>
      </c>
      <c r="K112">
        <v>0.53600000000000003</v>
      </c>
      <c r="L112">
        <f t="shared" si="4"/>
        <v>0.43432433731876285</v>
      </c>
      <c r="M112">
        <f t="shared" si="5"/>
        <v>626.26851913779649</v>
      </c>
      <c r="P112">
        <f t="shared" si="6"/>
        <v>27.11</v>
      </c>
    </row>
    <row r="113" spans="1:16" x14ac:dyDescent="0.25">
      <c r="A113" t="s">
        <v>328</v>
      </c>
      <c r="B113">
        <v>3844.48</v>
      </c>
      <c r="C113">
        <v>214.24</v>
      </c>
      <c r="D113">
        <v>82.48</v>
      </c>
      <c r="E113">
        <v>71.23</v>
      </c>
      <c r="F113">
        <v>1.1599999999999999</v>
      </c>
      <c r="G113">
        <v>26.08</v>
      </c>
      <c r="H113">
        <v>69.959999999999994</v>
      </c>
      <c r="I113">
        <v>39.61</v>
      </c>
      <c r="J113">
        <v>37.71</v>
      </c>
      <c r="K113">
        <v>0.53600000000000003</v>
      </c>
      <c r="L113">
        <f t="shared" si="4"/>
        <v>1.0525587613795526</v>
      </c>
      <c r="M113">
        <f t="shared" si="5"/>
        <v>1290.3721521577636</v>
      </c>
      <c r="P113">
        <f t="shared" si="6"/>
        <v>39.61</v>
      </c>
    </row>
    <row r="114" spans="1:16" x14ac:dyDescent="0.25">
      <c r="A114" t="s">
        <v>329</v>
      </c>
      <c r="B114">
        <v>1159.2</v>
      </c>
      <c r="C114">
        <v>125.33</v>
      </c>
      <c r="D114">
        <v>40.17</v>
      </c>
      <c r="E114">
        <v>39.770000000000003</v>
      </c>
      <c r="F114">
        <v>1.01</v>
      </c>
      <c r="G114">
        <v>14.03</v>
      </c>
      <c r="H114">
        <v>38.42</v>
      </c>
      <c r="I114">
        <v>14.03</v>
      </c>
      <c r="J114">
        <v>6.91</v>
      </c>
      <c r="K114">
        <v>0.40200000000000002</v>
      </c>
      <c r="L114">
        <f t="shared" si="4"/>
        <v>0.92738092149500573</v>
      </c>
      <c r="M114">
        <f t="shared" si="5"/>
        <v>908.55494609843277</v>
      </c>
      <c r="P114">
        <f t="shared" si="6"/>
        <v>14.03</v>
      </c>
    </row>
    <row r="115" spans="1:16" x14ac:dyDescent="0.25">
      <c r="A115" t="s">
        <v>329</v>
      </c>
      <c r="B115">
        <v>8875.18</v>
      </c>
      <c r="C115">
        <v>508.95</v>
      </c>
      <c r="D115">
        <v>123.72</v>
      </c>
      <c r="E115">
        <v>109.66</v>
      </c>
      <c r="F115">
        <v>1.1299999999999999</v>
      </c>
      <c r="G115">
        <v>40.119999999999997</v>
      </c>
      <c r="H115">
        <v>106.3</v>
      </c>
      <c r="I115">
        <v>18.600000000000001</v>
      </c>
      <c r="J115">
        <v>12.85</v>
      </c>
      <c r="K115">
        <v>0.40200000000000002</v>
      </c>
      <c r="L115">
        <f t="shared" si="4"/>
        <v>0.43056308928090031</v>
      </c>
      <c r="M115">
        <f t="shared" si="5"/>
        <v>504.35309742695347</v>
      </c>
      <c r="P115">
        <f t="shared" si="6"/>
        <v>18.600000000000001</v>
      </c>
    </row>
    <row r="116" spans="1:16" x14ac:dyDescent="0.25">
      <c r="A116" t="s">
        <v>329</v>
      </c>
      <c r="B116">
        <v>5737.73</v>
      </c>
      <c r="C116">
        <v>417.36</v>
      </c>
      <c r="D116">
        <v>119.7</v>
      </c>
      <c r="E116">
        <v>104.44</v>
      </c>
      <c r="F116">
        <v>1.1499999999999999</v>
      </c>
      <c r="G116">
        <v>39.56</v>
      </c>
      <c r="H116">
        <v>85.47</v>
      </c>
      <c r="I116">
        <v>22.15</v>
      </c>
      <c r="J116">
        <v>14.43</v>
      </c>
      <c r="K116">
        <v>0.40200000000000002</v>
      </c>
      <c r="L116">
        <f t="shared" si="4"/>
        <v>0.41393135431111316</v>
      </c>
      <c r="M116">
        <f t="shared" si="5"/>
        <v>690.5561062396398</v>
      </c>
      <c r="P116">
        <f t="shared" si="6"/>
        <v>22.15</v>
      </c>
    </row>
    <row r="117" spans="1:16" x14ac:dyDescent="0.25">
      <c r="A117" t="s">
        <v>330</v>
      </c>
      <c r="B117">
        <v>301.49</v>
      </c>
      <c r="C117">
        <v>61.86</v>
      </c>
      <c r="D117">
        <v>22.23</v>
      </c>
      <c r="E117">
        <v>19.28</v>
      </c>
      <c r="F117">
        <v>1.1499999999999999</v>
      </c>
      <c r="G117">
        <v>7.21</v>
      </c>
      <c r="H117">
        <v>19.59</v>
      </c>
      <c r="I117">
        <v>7.88</v>
      </c>
      <c r="J117">
        <v>6.28</v>
      </c>
      <c r="K117">
        <v>0.26800000000000002</v>
      </c>
      <c r="L117">
        <f t="shared" si="4"/>
        <v>0.99006325948698104</v>
      </c>
      <c r="M117">
        <f t="shared" si="5"/>
        <v>981.62220477195604</v>
      </c>
      <c r="P117">
        <f t="shared" si="6"/>
        <v>7.88</v>
      </c>
    </row>
    <row r="118" spans="1:16" x14ac:dyDescent="0.25">
      <c r="A118" t="s">
        <v>330</v>
      </c>
      <c r="B118">
        <v>1727.89</v>
      </c>
      <c r="C118">
        <v>218.79</v>
      </c>
      <c r="D118">
        <v>64.81</v>
      </c>
      <c r="E118">
        <v>57.84</v>
      </c>
      <c r="F118">
        <v>1.1200000000000001</v>
      </c>
      <c r="G118">
        <v>20.100000000000001</v>
      </c>
      <c r="H118">
        <v>46.9</v>
      </c>
      <c r="I118">
        <v>8.06</v>
      </c>
      <c r="J118">
        <v>5.64</v>
      </c>
      <c r="K118">
        <v>0.26800000000000002</v>
      </c>
      <c r="L118">
        <f t="shared" si="4"/>
        <v>0.45359788266353579</v>
      </c>
      <c r="M118">
        <f t="shared" si="5"/>
        <v>497.14228928092837</v>
      </c>
      <c r="P118">
        <f t="shared" si="6"/>
        <v>8.06</v>
      </c>
    </row>
    <row r="119" spans="1:16" x14ac:dyDescent="0.25">
      <c r="A119" t="s">
        <v>330</v>
      </c>
      <c r="B119">
        <v>3368.87</v>
      </c>
      <c r="C119">
        <v>457.13</v>
      </c>
      <c r="D119">
        <v>121.85</v>
      </c>
      <c r="E119">
        <v>101.49</v>
      </c>
      <c r="F119">
        <v>1.2</v>
      </c>
      <c r="G119">
        <v>41.79</v>
      </c>
      <c r="H119">
        <v>65.489999999999995</v>
      </c>
      <c r="I119">
        <v>9.07</v>
      </c>
      <c r="J119">
        <v>7.28</v>
      </c>
      <c r="K119">
        <v>0.26800000000000002</v>
      </c>
      <c r="L119">
        <f t="shared" si="4"/>
        <v>0.20258844422960187</v>
      </c>
      <c r="M119">
        <f t="shared" si="5"/>
        <v>418.30859283949263</v>
      </c>
      <c r="P119">
        <f t="shared" si="6"/>
        <v>9.07</v>
      </c>
    </row>
    <row r="120" spans="1:16" x14ac:dyDescent="0.25">
      <c r="A120" t="s">
        <v>330</v>
      </c>
      <c r="B120">
        <v>1641.76</v>
      </c>
      <c r="C120">
        <v>199.51</v>
      </c>
      <c r="D120">
        <v>68.02</v>
      </c>
      <c r="E120">
        <v>67.22</v>
      </c>
      <c r="F120">
        <v>1.01</v>
      </c>
      <c r="G120">
        <v>23.7</v>
      </c>
      <c r="H120">
        <v>45.72</v>
      </c>
      <c r="I120">
        <v>12.05</v>
      </c>
      <c r="J120">
        <v>6.41</v>
      </c>
      <c r="K120">
        <v>0.26800000000000002</v>
      </c>
      <c r="L120">
        <f t="shared" si="4"/>
        <v>0.51831072689741708</v>
      </c>
      <c r="M120">
        <f t="shared" si="5"/>
        <v>699.93161220205479</v>
      </c>
      <c r="P120">
        <f t="shared" si="6"/>
        <v>12.05</v>
      </c>
    </row>
    <row r="121" spans="1:16" x14ac:dyDescent="0.25">
      <c r="A121" t="s">
        <v>330</v>
      </c>
      <c r="B121">
        <v>3102.88</v>
      </c>
      <c r="C121">
        <v>272.62</v>
      </c>
      <c r="D121">
        <v>86.77</v>
      </c>
      <c r="E121">
        <v>63.2</v>
      </c>
      <c r="F121">
        <v>1.37</v>
      </c>
      <c r="G121">
        <v>26.05</v>
      </c>
      <c r="H121">
        <v>62.85</v>
      </c>
      <c r="I121">
        <v>17.12</v>
      </c>
      <c r="J121">
        <v>16.78</v>
      </c>
      <c r="K121">
        <v>0.26800000000000002</v>
      </c>
      <c r="L121">
        <f t="shared" si="4"/>
        <v>0.52463760555775152</v>
      </c>
      <c r="M121">
        <f t="shared" si="5"/>
        <v>718.63726071441545</v>
      </c>
      <c r="P121">
        <f t="shared" si="6"/>
        <v>17.12</v>
      </c>
    </row>
    <row r="122" spans="1:16" x14ac:dyDescent="0.25">
      <c r="A122" t="s">
        <v>331</v>
      </c>
      <c r="B122">
        <v>420.18</v>
      </c>
      <c r="C122">
        <v>79.94</v>
      </c>
      <c r="D122">
        <v>28.92</v>
      </c>
      <c r="E122">
        <v>24.91</v>
      </c>
      <c r="F122">
        <v>1.1599999999999999</v>
      </c>
      <c r="G122">
        <v>9.4499999999999993</v>
      </c>
      <c r="H122">
        <v>23.13</v>
      </c>
      <c r="I122">
        <v>8.5</v>
      </c>
      <c r="J122">
        <v>7.08</v>
      </c>
      <c r="K122">
        <v>0.40200000000000002</v>
      </c>
      <c r="L122">
        <f t="shared" si="4"/>
        <v>0.82626042660927346</v>
      </c>
      <c r="M122">
        <f t="shared" si="5"/>
        <v>913.1572739743973</v>
      </c>
      <c r="P122">
        <f t="shared" si="6"/>
        <v>8.5</v>
      </c>
    </row>
    <row r="123" spans="1:16" x14ac:dyDescent="0.25">
      <c r="A123" t="s">
        <v>331</v>
      </c>
      <c r="B123">
        <v>12673.71</v>
      </c>
      <c r="C123">
        <v>1334.43</v>
      </c>
      <c r="D123">
        <v>326.18</v>
      </c>
      <c r="E123">
        <v>168.71</v>
      </c>
      <c r="F123">
        <v>1.93</v>
      </c>
      <c r="G123">
        <v>100.53</v>
      </c>
      <c r="H123">
        <v>127.03</v>
      </c>
      <c r="I123">
        <v>9.85</v>
      </c>
      <c r="J123">
        <v>12.32</v>
      </c>
      <c r="K123">
        <v>0.40200000000000002</v>
      </c>
      <c r="L123">
        <f t="shared" si="4"/>
        <v>8.9437991016305118E-2</v>
      </c>
      <c r="M123">
        <f t="shared" si="5"/>
        <v>263.0115947025327</v>
      </c>
      <c r="P123">
        <f t="shared" si="6"/>
        <v>9.85</v>
      </c>
    </row>
    <row r="124" spans="1:16" x14ac:dyDescent="0.25">
      <c r="A124" t="s">
        <v>331</v>
      </c>
      <c r="B124">
        <v>16717.18</v>
      </c>
      <c r="C124">
        <v>1435.25</v>
      </c>
      <c r="D124">
        <v>237</v>
      </c>
      <c r="E124">
        <v>221.33</v>
      </c>
      <c r="F124">
        <v>1.07</v>
      </c>
      <c r="G124">
        <v>75.5</v>
      </c>
      <c r="H124">
        <v>145.88999999999999</v>
      </c>
      <c r="I124">
        <v>13.91</v>
      </c>
      <c r="J124">
        <v>9.74</v>
      </c>
      <c r="K124">
        <v>0.40200000000000002</v>
      </c>
      <c r="L124">
        <f t="shared" si="4"/>
        <v>0.10198064903906896</v>
      </c>
      <c r="M124">
        <f t="shared" si="5"/>
        <v>310.30747193876709</v>
      </c>
      <c r="P124">
        <f t="shared" si="6"/>
        <v>13.91</v>
      </c>
    </row>
    <row r="125" spans="1:16" x14ac:dyDescent="0.25">
      <c r="A125" t="s">
        <v>332</v>
      </c>
      <c r="B125">
        <v>1401.56</v>
      </c>
      <c r="C125">
        <v>145.01</v>
      </c>
      <c r="D125">
        <v>49.41</v>
      </c>
      <c r="E125">
        <v>48.2</v>
      </c>
      <c r="F125">
        <v>1.03</v>
      </c>
      <c r="G125">
        <v>16.579999999999998</v>
      </c>
      <c r="H125">
        <v>42.24</v>
      </c>
      <c r="I125">
        <v>15.59</v>
      </c>
      <c r="J125">
        <v>5.51</v>
      </c>
      <c r="K125">
        <v>0.40200000000000002</v>
      </c>
      <c r="L125">
        <f t="shared" si="4"/>
        <v>0.83757875558202988</v>
      </c>
      <c r="M125">
        <f t="shared" si="5"/>
        <v>916.32326476262028</v>
      </c>
      <c r="P125">
        <f t="shared" si="6"/>
        <v>15.59</v>
      </c>
    </row>
    <row r="126" spans="1:16" x14ac:dyDescent="0.25">
      <c r="A126" t="s">
        <v>332</v>
      </c>
      <c r="B126">
        <v>21580.35</v>
      </c>
      <c r="C126">
        <v>1344.47</v>
      </c>
      <c r="D126">
        <v>285.2</v>
      </c>
      <c r="E126">
        <v>240.61</v>
      </c>
      <c r="F126">
        <v>1.19</v>
      </c>
      <c r="G126">
        <v>93.55</v>
      </c>
      <c r="H126">
        <v>165.76</v>
      </c>
      <c r="I126">
        <v>22.49</v>
      </c>
      <c r="J126">
        <v>19.45</v>
      </c>
      <c r="K126">
        <v>0.40200000000000002</v>
      </c>
      <c r="L126">
        <f t="shared" si="4"/>
        <v>0.15002585691714018</v>
      </c>
      <c r="M126">
        <f t="shared" si="5"/>
        <v>411.48946656253622</v>
      </c>
      <c r="P126">
        <f t="shared" si="6"/>
        <v>22.49</v>
      </c>
    </row>
    <row r="127" spans="1:16" x14ac:dyDescent="0.25">
      <c r="A127" t="s">
        <v>333</v>
      </c>
      <c r="B127">
        <v>7996.74</v>
      </c>
      <c r="C127">
        <v>637.09</v>
      </c>
      <c r="D127">
        <v>138.58000000000001</v>
      </c>
      <c r="E127">
        <v>124.12</v>
      </c>
      <c r="F127">
        <v>1.1200000000000001</v>
      </c>
      <c r="G127">
        <v>46.09</v>
      </c>
      <c r="H127">
        <v>100.9</v>
      </c>
      <c r="I127">
        <v>11.7</v>
      </c>
      <c r="J127">
        <v>7.58</v>
      </c>
      <c r="K127">
        <v>0.40200000000000002</v>
      </c>
      <c r="L127">
        <f t="shared" si="4"/>
        <v>0.24758325215961197</v>
      </c>
      <c r="M127">
        <f t="shared" si="5"/>
        <v>362.89978006263402</v>
      </c>
      <c r="P127">
        <f t="shared" si="6"/>
        <v>11.7</v>
      </c>
    </row>
    <row r="128" spans="1:16" x14ac:dyDescent="0.25">
      <c r="A128" t="s">
        <v>334</v>
      </c>
      <c r="B128">
        <v>12193.18</v>
      </c>
      <c r="C128">
        <v>900.2</v>
      </c>
      <c r="D128">
        <v>249.05</v>
      </c>
      <c r="E128">
        <v>123.72</v>
      </c>
      <c r="F128">
        <v>2.0099999999999998</v>
      </c>
      <c r="G128">
        <v>79.239999999999995</v>
      </c>
      <c r="H128">
        <v>124.6</v>
      </c>
      <c r="I128">
        <v>18.68</v>
      </c>
      <c r="J128">
        <v>21.32</v>
      </c>
      <c r="K128">
        <v>0.40200000000000002</v>
      </c>
      <c r="L128">
        <f t="shared" si="4"/>
        <v>0.18908140984788929</v>
      </c>
      <c r="M128">
        <f t="shared" si="5"/>
        <v>445.69525680288103</v>
      </c>
      <c r="P128">
        <f t="shared" si="6"/>
        <v>18.68</v>
      </c>
    </row>
    <row r="129" spans="1:16" x14ac:dyDescent="0.25">
      <c r="A129" t="s">
        <v>335</v>
      </c>
      <c r="B129">
        <v>12125.52</v>
      </c>
      <c r="C129">
        <v>927.65</v>
      </c>
      <c r="D129">
        <v>288.14999999999998</v>
      </c>
      <c r="E129">
        <v>143.54</v>
      </c>
      <c r="F129">
        <v>2.0099999999999998</v>
      </c>
      <c r="G129">
        <v>90.1</v>
      </c>
      <c r="H129">
        <v>124.25</v>
      </c>
      <c r="I129">
        <v>17.57</v>
      </c>
      <c r="J129">
        <v>20.47</v>
      </c>
      <c r="K129">
        <v>0.53600000000000003</v>
      </c>
      <c r="L129">
        <f t="shared" si="4"/>
        <v>0.17706875695021806</v>
      </c>
      <c r="M129">
        <f t="shared" si="5"/>
        <v>425.33511597273895</v>
      </c>
      <c r="P129">
        <f t="shared" si="6"/>
        <v>17.57</v>
      </c>
    </row>
    <row r="130" spans="1:16" x14ac:dyDescent="0.25">
      <c r="A130" t="s">
        <v>335</v>
      </c>
      <c r="B130">
        <v>6982.43</v>
      </c>
      <c r="C130">
        <v>570.41</v>
      </c>
      <c r="D130">
        <v>156.38999999999999</v>
      </c>
      <c r="E130">
        <v>83.02</v>
      </c>
      <c r="F130">
        <v>1.88</v>
      </c>
      <c r="G130">
        <v>44.62</v>
      </c>
      <c r="H130">
        <v>94.29</v>
      </c>
      <c r="I130">
        <v>19.43</v>
      </c>
      <c r="J130">
        <v>21.52</v>
      </c>
      <c r="K130">
        <v>0.53600000000000003</v>
      </c>
      <c r="L130">
        <f t="shared" ref="L130:L193" si="7">4*PI()*B130/(C130^2)</f>
        <v>0.26967593507000165</v>
      </c>
      <c r="M130">
        <f t="shared" ref="M130:M193" si="8">ka*rho*(I130/H130)^(3-(2*Dalpha))</f>
        <v>574.85283892567497</v>
      </c>
      <c r="P130">
        <f t="shared" si="6"/>
        <v>19.43</v>
      </c>
    </row>
    <row r="131" spans="1:16" x14ac:dyDescent="0.25">
      <c r="A131" t="s">
        <v>335</v>
      </c>
      <c r="B131">
        <v>12169.7</v>
      </c>
      <c r="C131">
        <v>713.41</v>
      </c>
      <c r="D131">
        <v>213.7</v>
      </c>
      <c r="E131">
        <v>102.83</v>
      </c>
      <c r="F131">
        <v>2.08</v>
      </c>
      <c r="G131">
        <v>61.36</v>
      </c>
      <c r="H131">
        <v>124.48</v>
      </c>
      <c r="I131">
        <v>21.74</v>
      </c>
      <c r="J131">
        <v>28.59</v>
      </c>
      <c r="K131">
        <v>0.53600000000000003</v>
      </c>
      <c r="L131">
        <f t="shared" si="7"/>
        <v>0.30047708067443624</v>
      </c>
      <c r="M131">
        <f t="shared" si="8"/>
        <v>503.59210937938218</v>
      </c>
      <c r="P131">
        <f t="shared" si="6"/>
        <v>21.74</v>
      </c>
    </row>
    <row r="132" spans="1:16" x14ac:dyDescent="0.25">
      <c r="A132" t="s">
        <v>336</v>
      </c>
      <c r="B132">
        <v>7411.57</v>
      </c>
      <c r="C132">
        <v>745.01</v>
      </c>
      <c r="D132">
        <v>186.39</v>
      </c>
      <c r="E132">
        <v>96.94</v>
      </c>
      <c r="F132">
        <v>1.92</v>
      </c>
      <c r="G132">
        <v>53.22</v>
      </c>
      <c r="H132">
        <v>97.14</v>
      </c>
      <c r="I132">
        <v>13.46</v>
      </c>
      <c r="J132">
        <v>16.07</v>
      </c>
      <c r="K132">
        <v>0.53600000000000003</v>
      </c>
      <c r="L132">
        <f t="shared" si="7"/>
        <v>0.16780151379655023</v>
      </c>
      <c r="M132">
        <f t="shared" si="8"/>
        <v>418.4740356083197</v>
      </c>
      <c r="P132">
        <f t="shared" si="6"/>
        <v>13.46</v>
      </c>
    </row>
    <row r="133" spans="1:16" x14ac:dyDescent="0.25">
      <c r="A133" t="s">
        <v>336</v>
      </c>
      <c r="B133">
        <v>12812.26</v>
      </c>
      <c r="C133">
        <v>1176.7</v>
      </c>
      <c r="D133">
        <v>263.51</v>
      </c>
      <c r="E133">
        <v>206.74</v>
      </c>
      <c r="F133">
        <v>1.27</v>
      </c>
      <c r="G133">
        <v>83.62</v>
      </c>
      <c r="H133">
        <v>127.72</v>
      </c>
      <c r="I133">
        <v>14.04</v>
      </c>
      <c r="J133">
        <v>12.58</v>
      </c>
      <c r="K133">
        <v>0.53600000000000003</v>
      </c>
      <c r="L133">
        <f t="shared" si="7"/>
        <v>0.1162797529423549</v>
      </c>
      <c r="M133">
        <f t="shared" si="8"/>
        <v>347.72627396804199</v>
      </c>
      <c r="P133">
        <f t="shared" si="6"/>
        <v>14.04</v>
      </c>
    </row>
    <row r="134" spans="1:16" x14ac:dyDescent="0.25">
      <c r="A134" t="s">
        <v>336</v>
      </c>
      <c r="B134">
        <v>21644.36</v>
      </c>
      <c r="C134">
        <v>1260.25</v>
      </c>
      <c r="D134">
        <v>290.83</v>
      </c>
      <c r="E134">
        <v>177.82</v>
      </c>
      <c r="F134">
        <v>1.64</v>
      </c>
      <c r="G134">
        <v>83.02</v>
      </c>
      <c r="H134">
        <v>166.01</v>
      </c>
      <c r="I134">
        <v>19.7</v>
      </c>
      <c r="J134">
        <v>21.22</v>
      </c>
      <c r="K134">
        <v>0.53600000000000003</v>
      </c>
      <c r="L134">
        <f t="shared" si="7"/>
        <v>0.17125418784887853</v>
      </c>
      <c r="M134">
        <f t="shared" si="8"/>
        <v>369.67197678778058</v>
      </c>
      <c r="P134">
        <f t="shared" si="6"/>
        <v>19.7</v>
      </c>
    </row>
    <row r="135" spans="1:16" x14ac:dyDescent="0.25">
      <c r="A135" t="s">
        <v>336</v>
      </c>
      <c r="B135">
        <v>5396.1</v>
      </c>
      <c r="C135">
        <v>348.13</v>
      </c>
      <c r="D135">
        <v>96.41</v>
      </c>
      <c r="E135">
        <v>88.91</v>
      </c>
      <c r="F135">
        <v>1.08</v>
      </c>
      <c r="G135">
        <v>32.21</v>
      </c>
      <c r="H135">
        <v>82.89</v>
      </c>
      <c r="I135">
        <v>21.23</v>
      </c>
      <c r="J135">
        <v>14.57</v>
      </c>
      <c r="K135">
        <v>0.53600000000000003</v>
      </c>
      <c r="L135">
        <f t="shared" si="7"/>
        <v>0.55950884080235441</v>
      </c>
      <c r="M135">
        <f t="shared" si="8"/>
        <v>684.08368395186903</v>
      </c>
      <c r="P135">
        <f t="shared" si="6"/>
        <v>21.23</v>
      </c>
    </row>
    <row r="136" spans="1:16" x14ac:dyDescent="0.25">
      <c r="A136" t="s">
        <v>337</v>
      </c>
      <c r="B136">
        <v>6342.72</v>
      </c>
      <c r="C136">
        <v>524.21</v>
      </c>
      <c r="D136">
        <v>176.08</v>
      </c>
      <c r="E136">
        <v>89.71</v>
      </c>
      <c r="F136">
        <v>1.96</v>
      </c>
      <c r="G136">
        <v>54.43</v>
      </c>
      <c r="H136">
        <v>89.87</v>
      </c>
      <c r="I136">
        <v>17.16</v>
      </c>
      <c r="J136">
        <v>19.739999999999998</v>
      </c>
      <c r="K136">
        <v>0.66900000000000004</v>
      </c>
      <c r="L136">
        <f t="shared" si="7"/>
        <v>0.29005128978494282</v>
      </c>
      <c r="M136">
        <f t="shared" si="8"/>
        <v>540.84520292182162</v>
      </c>
      <c r="P136">
        <f t="shared" si="6"/>
        <v>17.16</v>
      </c>
    </row>
    <row r="137" spans="1:16" x14ac:dyDescent="0.25">
      <c r="A137" t="s">
        <v>337</v>
      </c>
      <c r="B137">
        <v>137116.26</v>
      </c>
      <c r="C137">
        <v>8345.19</v>
      </c>
      <c r="D137">
        <v>698.95</v>
      </c>
      <c r="E137">
        <v>588.48</v>
      </c>
      <c r="F137">
        <v>1.19</v>
      </c>
      <c r="G137">
        <v>211.13</v>
      </c>
      <c r="H137">
        <v>417.83</v>
      </c>
      <c r="I137">
        <v>17.170000000000002</v>
      </c>
      <c r="J137">
        <v>13.79</v>
      </c>
      <c r="K137">
        <v>0.66900000000000004</v>
      </c>
      <c r="L137">
        <f t="shared" si="7"/>
        <v>2.4741519308890132E-2</v>
      </c>
      <c r="M137">
        <f t="shared" si="8"/>
        <v>158.2586619753219</v>
      </c>
      <c r="P137">
        <f t="shared" si="6"/>
        <v>17.170000000000002</v>
      </c>
    </row>
    <row r="138" spans="1:16" x14ac:dyDescent="0.25">
      <c r="A138" t="s">
        <v>337</v>
      </c>
      <c r="B138">
        <v>31699.24</v>
      </c>
      <c r="C138">
        <v>2166.4699999999998</v>
      </c>
      <c r="D138">
        <v>461.28</v>
      </c>
      <c r="E138">
        <v>275.83</v>
      </c>
      <c r="F138">
        <v>1.67</v>
      </c>
      <c r="G138">
        <v>132.4</v>
      </c>
      <c r="H138">
        <v>200.9</v>
      </c>
      <c r="I138">
        <v>18.7</v>
      </c>
      <c r="J138">
        <v>19.95</v>
      </c>
      <c r="K138">
        <v>0.66900000000000004</v>
      </c>
      <c r="L138">
        <f t="shared" si="7"/>
        <v>8.4869834423396656E-2</v>
      </c>
      <c r="M138">
        <f t="shared" si="8"/>
        <v>304.39694148108634</v>
      </c>
      <c r="P138">
        <f t="shared" si="6"/>
        <v>18.7</v>
      </c>
    </row>
    <row r="139" spans="1:16" x14ac:dyDescent="0.25">
      <c r="A139" t="s">
        <v>337</v>
      </c>
      <c r="B139">
        <v>16395.32</v>
      </c>
      <c r="C139">
        <v>1066.5</v>
      </c>
      <c r="D139">
        <v>268.47000000000003</v>
      </c>
      <c r="E139">
        <v>164.03</v>
      </c>
      <c r="F139">
        <v>1.64</v>
      </c>
      <c r="G139">
        <v>78.97</v>
      </c>
      <c r="H139">
        <v>144.47999999999999</v>
      </c>
      <c r="I139">
        <v>21.41</v>
      </c>
      <c r="J139">
        <v>22.85</v>
      </c>
      <c r="K139">
        <v>0.66900000000000004</v>
      </c>
      <c r="L139">
        <f t="shared" si="7"/>
        <v>0.18113736342067796</v>
      </c>
      <c r="M139">
        <f t="shared" si="8"/>
        <v>441.5685115063506</v>
      </c>
      <c r="P139">
        <f t="shared" si="6"/>
        <v>21.41</v>
      </c>
    </row>
    <row r="140" spans="1:16" x14ac:dyDescent="0.25">
      <c r="A140" t="s">
        <v>338</v>
      </c>
      <c r="B140">
        <v>2106.4</v>
      </c>
      <c r="C140">
        <v>202.45</v>
      </c>
      <c r="D140">
        <v>78.73</v>
      </c>
      <c r="E140">
        <v>53.56</v>
      </c>
      <c r="F140">
        <v>1.47</v>
      </c>
      <c r="G140">
        <v>22.45</v>
      </c>
      <c r="H140">
        <v>51.79</v>
      </c>
      <c r="I140">
        <v>13.36</v>
      </c>
      <c r="J140">
        <v>13.88</v>
      </c>
      <c r="K140">
        <v>0.53600000000000003</v>
      </c>
      <c r="L140">
        <f t="shared" si="7"/>
        <v>0.64582543911390633</v>
      </c>
      <c r="M140">
        <f t="shared" si="8"/>
        <v>688.01734388217346</v>
      </c>
      <c r="P140">
        <f t="shared" si="6"/>
        <v>13.36</v>
      </c>
    </row>
    <row r="141" spans="1:16" x14ac:dyDescent="0.25">
      <c r="A141" t="s">
        <v>338</v>
      </c>
      <c r="B141">
        <v>1197.3499999999999</v>
      </c>
      <c r="C141">
        <v>145.15</v>
      </c>
      <c r="D141">
        <v>47.13</v>
      </c>
      <c r="E141">
        <v>46.06</v>
      </c>
      <c r="F141">
        <v>1.02</v>
      </c>
      <c r="G141">
        <v>15.54</v>
      </c>
      <c r="H141">
        <v>39.04</v>
      </c>
      <c r="I141">
        <v>14.13</v>
      </c>
      <c r="J141">
        <v>3.1</v>
      </c>
      <c r="K141">
        <v>0.53600000000000003</v>
      </c>
      <c r="L141">
        <f t="shared" si="7"/>
        <v>0.71416227004541732</v>
      </c>
      <c r="M141">
        <f t="shared" si="8"/>
        <v>902.10446185820831</v>
      </c>
      <c r="P141">
        <f t="shared" si="6"/>
        <v>14.13</v>
      </c>
    </row>
    <row r="142" spans="1:16" x14ac:dyDescent="0.25">
      <c r="A142" t="s">
        <v>338</v>
      </c>
      <c r="B142">
        <v>66435.92</v>
      </c>
      <c r="C142">
        <v>2302.5100000000002</v>
      </c>
      <c r="D142">
        <v>530.77</v>
      </c>
      <c r="E142">
        <v>316</v>
      </c>
      <c r="F142">
        <v>1.68</v>
      </c>
      <c r="G142">
        <v>144.46</v>
      </c>
      <c r="H142">
        <v>290.83999999999997</v>
      </c>
      <c r="I142">
        <v>33.5</v>
      </c>
      <c r="J142">
        <v>37.86</v>
      </c>
      <c r="K142">
        <v>0.53600000000000003</v>
      </c>
      <c r="L142">
        <f t="shared" si="7"/>
        <v>0.15747432932240793</v>
      </c>
      <c r="M142">
        <f t="shared" si="8"/>
        <v>360.96366324937475</v>
      </c>
      <c r="P142">
        <f t="shared" si="6"/>
        <v>33.5</v>
      </c>
    </row>
    <row r="143" spans="1:16" x14ac:dyDescent="0.25">
      <c r="A143" t="s">
        <v>339</v>
      </c>
      <c r="B143">
        <v>1519.19</v>
      </c>
      <c r="C143">
        <v>200.85</v>
      </c>
      <c r="D143">
        <v>66.28</v>
      </c>
      <c r="E143">
        <v>44.59</v>
      </c>
      <c r="F143">
        <v>1.49</v>
      </c>
      <c r="G143">
        <v>18.510000000000002</v>
      </c>
      <c r="H143">
        <v>43.98</v>
      </c>
      <c r="I143">
        <v>8.86</v>
      </c>
      <c r="J143">
        <v>9.27</v>
      </c>
      <c r="K143">
        <v>0.40200000000000002</v>
      </c>
      <c r="L143">
        <f t="shared" si="7"/>
        <v>0.47323655578127816</v>
      </c>
      <c r="M143">
        <f t="shared" si="8"/>
        <v>564.53873540589041</v>
      </c>
      <c r="P143">
        <f t="shared" si="6"/>
        <v>8.86</v>
      </c>
    </row>
    <row r="144" spans="1:16" x14ac:dyDescent="0.25">
      <c r="A144" t="s">
        <v>339</v>
      </c>
      <c r="B144">
        <v>15784.05</v>
      </c>
      <c r="C144">
        <v>1691.13</v>
      </c>
      <c r="D144">
        <v>265.12</v>
      </c>
      <c r="E144">
        <v>199.64</v>
      </c>
      <c r="F144">
        <v>1.33</v>
      </c>
      <c r="G144">
        <v>75.59</v>
      </c>
      <c r="H144">
        <v>141.76</v>
      </c>
      <c r="I144">
        <v>9.61</v>
      </c>
      <c r="J144">
        <v>8.67</v>
      </c>
      <c r="K144">
        <v>0.40200000000000002</v>
      </c>
      <c r="L144">
        <f t="shared" si="7"/>
        <v>6.9354448778129976E-2</v>
      </c>
      <c r="M144">
        <f t="shared" si="8"/>
        <v>236.20369933327683</v>
      </c>
      <c r="P144">
        <f t="shared" si="6"/>
        <v>9.61</v>
      </c>
    </row>
    <row r="145" spans="1:16" x14ac:dyDescent="0.25">
      <c r="A145" t="s">
        <v>339</v>
      </c>
      <c r="B145">
        <v>15419.7</v>
      </c>
      <c r="C145">
        <v>1127.96</v>
      </c>
      <c r="D145">
        <v>267.93</v>
      </c>
      <c r="E145">
        <v>123.32</v>
      </c>
      <c r="F145">
        <v>2.17</v>
      </c>
      <c r="G145">
        <v>79.97</v>
      </c>
      <c r="H145">
        <v>140.12</v>
      </c>
      <c r="I145">
        <v>13.19</v>
      </c>
      <c r="J145">
        <v>20.86</v>
      </c>
      <c r="K145">
        <v>0.40200000000000002</v>
      </c>
      <c r="L145">
        <f t="shared" si="7"/>
        <v>0.15229946951760182</v>
      </c>
      <c r="M145">
        <f t="shared" si="8"/>
        <v>307.14728594813414</v>
      </c>
      <c r="P145">
        <f t="shared" si="6"/>
        <v>13.19</v>
      </c>
    </row>
    <row r="146" spans="1:16" x14ac:dyDescent="0.25">
      <c r="A146" t="s">
        <v>339</v>
      </c>
      <c r="B146">
        <v>802.76</v>
      </c>
      <c r="C146">
        <v>96.81</v>
      </c>
      <c r="D146">
        <v>35.75</v>
      </c>
      <c r="E146">
        <v>34.14</v>
      </c>
      <c r="F146">
        <v>1.05</v>
      </c>
      <c r="G146">
        <v>11.9</v>
      </c>
      <c r="H146">
        <v>31.97</v>
      </c>
      <c r="I146">
        <v>19.579999999999998</v>
      </c>
      <c r="J146">
        <v>10.75</v>
      </c>
      <c r="K146">
        <v>0.40200000000000002</v>
      </c>
      <c r="L146">
        <f t="shared" si="7"/>
        <v>1.076354046994803</v>
      </c>
      <c r="M146">
        <f t="shared" si="8"/>
        <v>1374.0640890463071</v>
      </c>
      <c r="P146">
        <f t="shared" ref="P146:P204" si="9">I146</f>
        <v>19.579999999999998</v>
      </c>
    </row>
    <row r="147" spans="1:16" x14ac:dyDescent="0.25">
      <c r="A147" t="s">
        <v>340</v>
      </c>
      <c r="B147">
        <v>30517.17</v>
      </c>
      <c r="C147">
        <v>1784.32</v>
      </c>
      <c r="D147">
        <v>325.37</v>
      </c>
      <c r="E147">
        <v>175.54</v>
      </c>
      <c r="F147">
        <v>1.85</v>
      </c>
      <c r="G147">
        <v>87.18</v>
      </c>
      <c r="H147">
        <v>197.12</v>
      </c>
      <c r="I147">
        <v>15.8</v>
      </c>
      <c r="J147">
        <v>19.82</v>
      </c>
      <c r="K147">
        <v>0.40200000000000002</v>
      </c>
      <c r="L147">
        <f t="shared" si="7"/>
        <v>0.12045050750562476</v>
      </c>
      <c r="M147">
        <f t="shared" si="8"/>
        <v>270.07977663073257</v>
      </c>
      <c r="P147">
        <f t="shared" si="9"/>
        <v>15.8</v>
      </c>
    </row>
    <row r="148" spans="1:16" x14ac:dyDescent="0.25">
      <c r="A148" t="s">
        <v>341</v>
      </c>
      <c r="B148">
        <v>14265.67</v>
      </c>
      <c r="C148">
        <v>1015.48</v>
      </c>
      <c r="D148">
        <v>244.23</v>
      </c>
      <c r="E148">
        <v>157.46</v>
      </c>
      <c r="F148">
        <v>1.55</v>
      </c>
      <c r="G148">
        <v>71.25</v>
      </c>
      <c r="H148">
        <v>134.77000000000001</v>
      </c>
      <c r="I148">
        <v>19.670000000000002</v>
      </c>
      <c r="J148">
        <v>20.51</v>
      </c>
      <c r="K148">
        <v>0.40200000000000002</v>
      </c>
      <c r="L148">
        <f t="shared" si="7"/>
        <v>0.17384383294688313</v>
      </c>
      <c r="M148">
        <f t="shared" si="8"/>
        <v>436.23434396110957</v>
      </c>
      <c r="P148">
        <f t="shared" si="9"/>
        <v>19.670000000000002</v>
      </c>
    </row>
    <row r="149" spans="1:16" x14ac:dyDescent="0.25">
      <c r="A149" t="s">
        <v>342</v>
      </c>
      <c r="B149">
        <v>4094.3</v>
      </c>
      <c r="C149">
        <v>530.24</v>
      </c>
      <c r="D149">
        <v>131.76</v>
      </c>
      <c r="E149">
        <v>59.85</v>
      </c>
      <c r="F149">
        <v>2.2000000000000002</v>
      </c>
      <c r="G149">
        <v>41.39</v>
      </c>
      <c r="H149">
        <v>72.2</v>
      </c>
      <c r="I149">
        <v>6.97</v>
      </c>
      <c r="J149">
        <v>9.85</v>
      </c>
      <c r="K149">
        <v>0.40200000000000002</v>
      </c>
      <c r="L149">
        <f t="shared" si="7"/>
        <v>0.18299724516397195</v>
      </c>
      <c r="M149">
        <f t="shared" si="8"/>
        <v>313.40607681769166</v>
      </c>
      <c r="P149">
        <f t="shared" si="9"/>
        <v>6.97</v>
      </c>
    </row>
    <row r="150" spans="1:16" x14ac:dyDescent="0.25">
      <c r="A150" t="s">
        <v>343</v>
      </c>
      <c r="B150">
        <v>330.62</v>
      </c>
      <c r="C150">
        <v>62.66</v>
      </c>
      <c r="D150">
        <v>26.91</v>
      </c>
      <c r="E150">
        <v>16.87</v>
      </c>
      <c r="F150">
        <v>1.6</v>
      </c>
      <c r="G150">
        <v>8.01</v>
      </c>
      <c r="H150">
        <v>20.52</v>
      </c>
      <c r="I150">
        <v>11.26</v>
      </c>
      <c r="J150">
        <v>11.68</v>
      </c>
      <c r="K150">
        <v>0.40200000000000002</v>
      </c>
      <c r="L150">
        <f t="shared" si="7"/>
        <v>1.0581767241503448</v>
      </c>
      <c r="M150">
        <f t="shared" si="8"/>
        <v>1258.4610424270459</v>
      </c>
      <c r="P150">
        <f t="shared" si="9"/>
        <v>11.26</v>
      </c>
    </row>
    <row r="151" spans="1:16" x14ac:dyDescent="0.25">
      <c r="A151" t="s">
        <v>343</v>
      </c>
      <c r="B151">
        <v>12139.61</v>
      </c>
      <c r="C151">
        <v>630.26</v>
      </c>
      <c r="D151">
        <v>187.99</v>
      </c>
      <c r="E151">
        <v>118.1</v>
      </c>
      <c r="F151">
        <v>1.59</v>
      </c>
      <c r="G151">
        <v>50.42</v>
      </c>
      <c r="H151">
        <v>124.32</v>
      </c>
      <c r="I151">
        <v>28.56</v>
      </c>
      <c r="J151">
        <v>31.26</v>
      </c>
      <c r="K151">
        <v>0.40200000000000002</v>
      </c>
      <c r="L151">
        <f t="shared" si="7"/>
        <v>0.38403880398229534</v>
      </c>
      <c r="M151">
        <f t="shared" si="8"/>
        <v>627.08254161671016</v>
      </c>
      <c r="P151">
        <f t="shared" si="9"/>
        <v>28.56</v>
      </c>
    </row>
    <row r="152" spans="1:16" x14ac:dyDescent="0.25">
      <c r="A152" t="s">
        <v>344</v>
      </c>
      <c r="B152">
        <v>3723.98</v>
      </c>
      <c r="C152">
        <v>398.08</v>
      </c>
      <c r="D152">
        <v>102.83</v>
      </c>
      <c r="E152">
        <v>88.37</v>
      </c>
      <c r="F152">
        <v>1.1599999999999999</v>
      </c>
      <c r="G152">
        <v>34.54</v>
      </c>
      <c r="H152">
        <v>68.86</v>
      </c>
      <c r="I152">
        <v>11.8</v>
      </c>
      <c r="J152">
        <v>9.3699999999999992</v>
      </c>
      <c r="K152">
        <v>0.40200000000000002</v>
      </c>
      <c r="L152">
        <f t="shared" si="7"/>
        <v>0.29530886645456367</v>
      </c>
      <c r="M152">
        <f t="shared" si="8"/>
        <v>496.00144273345359</v>
      </c>
      <c r="P152">
        <f t="shared" si="9"/>
        <v>11.8</v>
      </c>
    </row>
    <row r="153" spans="1:16" x14ac:dyDescent="0.25">
      <c r="A153" t="s">
        <v>344</v>
      </c>
      <c r="B153">
        <v>2144.9299999999998</v>
      </c>
      <c r="C153">
        <v>218.92</v>
      </c>
      <c r="D153">
        <v>69.489999999999995</v>
      </c>
      <c r="E153">
        <v>51.42</v>
      </c>
      <c r="F153">
        <v>1.35</v>
      </c>
      <c r="G153">
        <v>20.9</v>
      </c>
      <c r="H153">
        <v>52.26</v>
      </c>
      <c r="I153">
        <v>13.19</v>
      </c>
      <c r="J153">
        <v>12.69</v>
      </c>
      <c r="K153">
        <v>0.40200000000000002</v>
      </c>
      <c r="L153">
        <f t="shared" si="7"/>
        <v>0.56240880146044214</v>
      </c>
      <c r="M153">
        <f t="shared" si="8"/>
        <v>676.10050560215552</v>
      </c>
      <c r="P153">
        <f t="shared" si="9"/>
        <v>13.19</v>
      </c>
    </row>
    <row r="154" spans="1:16" x14ac:dyDescent="0.25">
      <c r="A154" t="s">
        <v>345</v>
      </c>
      <c r="B154">
        <v>18956.02</v>
      </c>
      <c r="C154">
        <v>1453.33</v>
      </c>
      <c r="D154">
        <v>273.55</v>
      </c>
      <c r="E154">
        <v>240.21</v>
      </c>
      <c r="F154">
        <v>1.1399999999999999</v>
      </c>
      <c r="G154">
        <v>81.98</v>
      </c>
      <c r="H154">
        <v>155.36000000000001</v>
      </c>
      <c r="I154">
        <v>13.33</v>
      </c>
      <c r="J154">
        <v>9.4700000000000006</v>
      </c>
      <c r="K154">
        <v>0.40200000000000002</v>
      </c>
      <c r="L154">
        <f t="shared" si="7"/>
        <v>0.11277907944213936</v>
      </c>
      <c r="M154">
        <f t="shared" si="8"/>
        <v>285.19617600313109</v>
      </c>
      <c r="P154">
        <f t="shared" si="9"/>
        <v>13.33</v>
      </c>
    </row>
    <row r="155" spans="1:16" x14ac:dyDescent="0.25">
      <c r="A155" t="s">
        <v>345</v>
      </c>
      <c r="B155">
        <v>17140.580000000002</v>
      </c>
      <c r="C155">
        <v>1023.92</v>
      </c>
      <c r="D155">
        <v>209.68</v>
      </c>
      <c r="E155">
        <v>199.24</v>
      </c>
      <c r="F155">
        <v>1.05</v>
      </c>
      <c r="G155">
        <v>73.5</v>
      </c>
      <c r="H155">
        <v>147.72999999999999</v>
      </c>
      <c r="I155">
        <v>14.05</v>
      </c>
      <c r="J155">
        <v>6.19</v>
      </c>
      <c r="K155">
        <v>0.40200000000000002</v>
      </c>
      <c r="L155">
        <f t="shared" si="7"/>
        <v>0.20544866582833332</v>
      </c>
      <c r="M155">
        <f t="shared" si="8"/>
        <v>309.68277483692896</v>
      </c>
      <c r="P155">
        <f t="shared" si="9"/>
        <v>14.05</v>
      </c>
    </row>
    <row r="156" spans="1:16" x14ac:dyDescent="0.25">
      <c r="A156" t="s">
        <v>345</v>
      </c>
      <c r="B156">
        <v>19249.21</v>
      </c>
      <c r="C156">
        <v>1313.94</v>
      </c>
      <c r="D156">
        <v>273.55</v>
      </c>
      <c r="E156">
        <v>239.81</v>
      </c>
      <c r="F156">
        <v>1.1399999999999999</v>
      </c>
      <c r="G156">
        <v>81.77</v>
      </c>
      <c r="H156">
        <v>156.55000000000001</v>
      </c>
      <c r="I156">
        <v>14.08</v>
      </c>
      <c r="J156">
        <v>10.18</v>
      </c>
      <c r="K156">
        <v>0.40200000000000002</v>
      </c>
      <c r="L156">
        <f t="shared" si="7"/>
        <v>0.14011083024919749</v>
      </c>
      <c r="M156">
        <f t="shared" si="8"/>
        <v>296.14923482387519</v>
      </c>
      <c r="P156">
        <f t="shared" si="9"/>
        <v>14.08</v>
      </c>
    </row>
    <row r="157" spans="1:16" x14ac:dyDescent="0.25">
      <c r="A157" t="s">
        <v>345</v>
      </c>
      <c r="B157">
        <v>9480.27</v>
      </c>
      <c r="C157">
        <v>809.82</v>
      </c>
      <c r="D157">
        <v>155.86000000000001</v>
      </c>
      <c r="E157">
        <v>133.76</v>
      </c>
      <c r="F157">
        <v>1.17</v>
      </c>
      <c r="G157">
        <v>50.38</v>
      </c>
      <c r="H157">
        <v>109.87</v>
      </c>
      <c r="I157">
        <v>14.15</v>
      </c>
      <c r="J157">
        <v>9.81</v>
      </c>
      <c r="K157">
        <v>0.40200000000000002</v>
      </c>
      <c r="L157">
        <f t="shared" si="7"/>
        <v>0.18165760069325823</v>
      </c>
      <c r="M157">
        <f t="shared" si="8"/>
        <v>394.68698073559761</v>
      </c>
      <c r="P157">
        <f t="shared" si="9"/>
        <v>14.15</v>
      </c>
    </row>
    <row r="158" spans="1:16" x14ac:dyDescent="0.25">
      <c r="A158" t="s">
        <v>345</v>
      </c>
      <c r="B158">
        <v>16963.57</v>
      </c>
      <c r="C158">
        <v>958.84</v>
      </c>
      <c r="D158">
        <v>206.07</v>
      </c>
      <c r="E158">
        <v>196.83</v>
      </c>
      <c r="F158">
        <v>1.05</v>
      </c>
      <c r="G158">
        <v>73.13</v>
      </c>
      <c r="H158">
        <v>146.96</v>
      </c>
      <c r="I158">
        <v>15.77</v>
      </c>
      <c r="J158">
        <v>6.72</v>
      </c>
      <c r="K158">
        <v>0.40200000000000002</v>
      </c>
      <c r="L158">
        <f t="shared" si="7"/>
        <v>0.2318648056211173</v>
      </c>
      <c r="M158">
        <f t="shared" si="8"/>
        <v>341.08057669483986</v>
      </c>
      <c r="P158">
        <f t="shared" si="9"/>
        <v>15.77</v>
      </c>
    </row>
    <row r="159" spans="1:16" x14ac:dyDescent="0.25">
      <c r="A159" t="s">
        <v>345</v>
      </c>
      <c r="B159">
        <v>23637.67</v>
      </c>
      <c r="C159">
        <v>1388.66</v>
      </c>
      <c r="D159">
        <v>273.95999999999998</v>
      </c>
      <c r="E159">
        <v>223.74</v>
      </c>
      <c r="F159">
        <v>1.22</v>
      </c>
      <c r="G159">
        <v>78.42</v>
      </c>
      <c r="H159">
        <v>173.48</v>
      </c>
      <c r="I159">
        <v>18.059999999999999</v>
      </c>
      <c r="J159">
        <v>13.5</v>
      </c>
      <c r="K159">
        <v>0.40200000000000002</v>
      </c>
      <c r="L159">
        <f t="shared" si="7"/>
        <v>0.15403615785302435</v>
      </c>
      <c r="M159">
        <f t="shared" si="8"/>
        <v>332.90906007830125</v>
      </c>
      <c r="P159">
        <f t="shared" si="9"/>
        <v>18.059999999999999</v>
      </c>
    </row>
    <row r="160" spans="1:16" x14ac:dyDescent="0.25">
      <c r="A160" t="s">
        <v>345</v>
      </c>
      <c r="B160">
        <v>23817.42</v>
      </c>
      <c r="C160">
        <v>1242.8399999999999</v>
      </c>
      <c r="D160">
        <v>273.55</v>
      </c>
      <c r="E160">
        <v>223.74</v>
      </c>
      <c r="F160">
        <v>1.22</v>
      </c>
      <c r="G160">
        <v>78.48</v>
      </c>
      <c r="H160">
        <v>174.14</v>
      </c>
      <c r="I160">
        <v>21.19</v>
      </c>
      <c r="J160">
        <v>17.239999999999998</v>
      </c>
      <c r="K160">
        <v>0.40200000000000002</v>
      </c>
      <c r="L160">
        <f t="shared" si="7"/>
        <v>0.19376446545789855</v>
      </c>
      <c r="M160">
        <f t="shared" si="8"/>
        <v>377.16977427135549</v>
      </c>
      <c r="P160">
        <f t="shared" si="9"/>
        <v>21.19</v>
      </c>
    </row>
    <row r="161" spans="1:16" x14ac:dyDescent="0.25">
      <c r="A161" t="s">
        <v>346</v>
      </c>
      <c r="B161">
        <v>813.08</v>
      </c>
      <c r="C161">
        <v>118.9</v>
      </c>
      <c r="D161">
        <v>39.770000000000003</v>
      </c>
      <c r="E161">
        <v>34.14</v>
      </c>
      <c r="F161">
        <v>1.1599999999999999</v>
      </c>
      <c r="G161">
        <v>13.06</v>
      </c>
      <c r="H161">
        <v>32.18</v>
      </c>
      <c r="I161">
        <v>12.14</v>
      </c>
      <c r="J161">
        <v>10.17</v>
      </c>
      <c r="K161">
        <v>0.40200000000000002</v>
      </c>
      <c r="L161">
        <f t="shared" si="7"/>
        <v>0.72273557647676989</v>
      </c>
      <c r="M161">
        <f t="shared" si="8"/>
        <v>932.51766203825355</v>
      </c>
      <c r="P161">
        <f t="shared" si="9"/>
        <v>12.14</v>
      </c>
    </row>
    <row r="162" spans="1:16" x14ac:dyDescent="0.25">
      <c r="A162" t="s">
        <v>346</v>
      </c>
      <c r="B162">
        <v>27619.34</v>
      </c>
      <c r="C162">
        <v>1695.55</v>
      </c>
      <c r="D162">
        <v>328.99</v>
      </c>
      <c r="E162">
        <v>279.58</v>
      </c>
      <c r="F162">
        <v>1.18</v>
      </c>
      <c r="G162">
        <v>100.66</v>
      </c>
      <c r="H162">
        <v>187.53</v>
      </c>
      <c r="I162">
        <v>19.41</v>
      </c>
      <c r="J162">
        <v>14.51</v>
      </c>
      <c r="K162">
        <v>0.40200000000000002</v>
      </c>
      <c r="L162">
        <f t="shared" si="7"/>
        <v>0.12072631871391352</v>
      </c>
      <c r="M162">
        <f t="shared" si="8"/>
        <v>331.37121030270885</v>
      </c>
      <c r="P162">
        <f t="shared" si="9"/>
        <v>19.41</v>
      </c>
    </row>
    <row r="163" spans="1:16" x14ac:dyDescent="0.25">
      <c r="A163" t="s">
        <v>347</v>
      </c>
      <c r="B163">
        <v>2528.16</v>
      </c>
      <c r="C163">
        <v>349.88</v>
      </c>
      <c r="D163">
        <v>91.99</v>
      </c>
      <c r="E163">
        <v>83.15</v>
      </c>
      <c r="F163">
        <v>1.1100000000000001</v>
      </c>
      <c r="G163">
        <v>31.06</v>
      </c>
      <c r="H163">
        <v>56.74</v>
      </c>
      <c r="I163">
        <v>9.2100000000000009</v>
      </c>
      <c r="J163">
        <v>6.46</v>
      </c>
      <c r="K163">
        <v>0.40200000000000002</v>
      </c>
      <c r="L163">
        <f t="shared" si="7"/>
        <v>0.25952319790929479</v>
      </c>
      <c r="M163">
        <f t="shared" si="8"/>
        <v>474.94922962294879</v>
      </c>
      <c r="P163">
        <f t="shared" si="9"/>
        <v>9.2100000000000009</v>
      </c>
    </row>
    <row r="164" spans="1:16" x14ac:dyDescent="0.25">
      <c r="A164" t="s">
        <v>347</v>
      </c>
      <c r="B164">
        <v>3587.47</v>
      </c>
      <c r="C164">
        <v>396.47</v>
      </c>
      <c r="D164">
        <v>100.42</v>
      </c>
      <c r="E164">
        <v>80.34</v>
      </c>
      <c r="F164">
        <v>1.25</v>
      </c>
      <c r="G164">
        <v>32.049999999999997</v>
      </c>
      <c r="H164">
        <v>67.58</v>
      </c>
      <c r="I164">
        <v>11.33</v>
      </c>
      <c r="J164">
        <v>7.89</v>
      </c>
      <c r="K164">
        <v>0.40200000000000002</v>
      </c>
      <c r="L164">
        <f t="shared" si="7"/>
        <v>0.28679889942159925</v>
      </c>
      <c r="M164">
        <f t="shared" si="8"/>
        <v>487.39416606182596</v>
      </c>
      <c r="P164">
        <f t="shared" si="9"/>
        <v>11.33</v>
      </c>
    </row>
    <row r="165" spans="1:16" x14ac:dyDescent="0.25">
      <c r="A165" t="s">
        <v>348</v>
      </c>
      <c r="B165">
        <v>4226.29</v>
      </c>
      <c r="C165">
        <v>382.41</v>
      </c>
      <c r="D165">
        <v>126.4</v>
      </c>
      <c r="E165">
        <v>79.27</v>
      </c>
      <c r="F165">
        <v>1.59</v>
      </c>
      <c r="G165">
        <v>33.159999999999997</v>
      </c>
      <c r="H165">
        <v>73.36</v>
      </c>
      <c r="I165">
        <v>12.77</v>
      </c>
      <c r="J165">
        <v>13.73</v>
      </c>
      <c r="K165">
        <v>0.53600000000000003</v>
      </c>
      <c r="L165">
        <f t="shared" si="7"/>
        <v>0.36317059467740948</v>
      </c>
      <c r="M165">
        <f t="shared" si="8"/>
        <v>502.26880790219849</v>
      </c>
      <c r="P165">
        <f t="shared" si="9"/>
        <v>12.77</v>
      </c>
    </row>
    <row r="166" spans="1:16" x14ac:dyDescent="0.25">
      <c r="A166" t="s">
        <v>348</v>
      </c>
      <c r="B166">
        <v>39857.589999999997</v>
      </c>
      <c r="C166">
        <v>2920.05</v>
      </c>
      <c r="D166">
        <v>494.89</v>
      </c>
      <c r="E166">
        <v>236.2</v>
      </c>
      <c r="F166">
        <v>2.1</v>
      </c>
      <c r="G166">
        <v>145.16999999999999</v>
      </c>
      <c r="H166">
        <v>225.27</v>
      </c>
      <c r="I166">
        <v>14.12</v>
      </c>
      <c r="J166">
        <v>18.309999999999999</v>
      </c>
      <c r="K166">
        <v>0.53600000000000003</v>
      </c>
      <c r="L166">
        <f t="shared" si="7"/>
        <v>5.8740863114127226E-2</v>
      </c>
      <c r="M166">
        <f t="shared" si="8"/>
        <v>221.84825586913098</v>
      </c>
      <c r="P166">
        <f t="shared" si="9"/>
        <v>14.12</v>
      </c>
    </row>
    <row r="167" spans="1:16" x14ac:dyDescent="0.25">
      <c r="A167" t="s">
        <v>349</v>
      </c>
      <c r="B167">
        <v>1675.7</v>
      </c>
      <c r="C167">
        <v>252.26</v>
      </c>
      <c r="D167">
        <v>77.930000000000007</v>
      </c>
      <c r="E167">
        <v>53.02</v>
      </c>
      <c r="F167">
        <v>1.47</v>
      </c>
      <c r="G167">
        <v>22.45</v>
      </c>
      <c r="H167">
        <v>46.19</v>
      </c>
      <c r="I167">
        <v>8.5</v>
      </c>
      <c r="J167">
        <v>8.69</v>
      </c>
      <c r="K167">
        <v>0.40200000000000002</v>
      </c>
      <c r="L167">
        <f t="shared" si="7"/>
        <v>0.33090958800361431</v>
      </c>
      <c r="M167">
        <f t="shared" si="8"/>
        <v>525.10689314200567</v>
      </c>
      <c r="P167">
        <f t="shared" si="9"/>
        <v>8.5</v>
      </c>
    </row>
    <row r="168" spans="1:16" x14ac:dyDescent="0.25">
      <c r="A168" t="s">
        <v>349</v>
      </c>
      <c r="B168">
        <v>40091.51</v>
      </c>
      <c r="C168">
        <v>2775.71</v>
      </c>
      <c r="D168">
        <v>335.01</v>
      </c>
      <c r="E168">
        <v>321.76</v>
      </c>
      <c r="F168">
        <v>1.04</v>
      </c>
      <c r="G168">
        <v>110.6</v>
      </c>
      <c r="H168">
        <v>225.93</v>
      </c>
      <c r="I168">
        <v>16.09</v>
      </c>
      <c r="J168">
        <v>8.67</v>
      </c>
      <c r="K168">
        <v>0.40200000000000002</v>
      </c>
      <c r="L168">
        <f t="shared" si="7"/>
        <v>6.5390415616036798E-2</v>
      </c>
      <c r="M168">
        <f t="shared" si="8"/>
        <v>245.70650928357367</v>
      </c>
      <c r="P168">
        <f t="shared" si="9"/>
        <v>16.09</v>
      </c>
    </row>
    <row r="169" spans="1:16" x14ac:dyDescent="0.25">
      <c r="A169" t="s">
        <v>350</v>
      </c>
      <c r="B169">
        <v>2176.88</v>
      </c>
      <c r="C169">
        <v>213.7</v>
      </c>
      <c r="D169">
        <v>72.709999999999994</v>
      </c>
      <c r="E169">
        <v>65.48</v>
      </c>
      <c r="F169">
        <v>1.1100000000000001</v>
      </c>
      <c r="G169">
        <v>23.62</v>
      </c>
      <c r="H169">
        <v>52.65</v>
      </c>
      <c r="I169">
        <v>12.54</v>
      </c>
      <c r="J169">
        <v>8.69</v>
      </c>
      <c r="K169">
        <v>0.40200000000000002</v>
      </c>
      <c r="L169">
        <f t="shared" si="7"/>
        <v>0.59901170527754311</v>
      </c>
      <c r="M169">
        <f t="shared" si="8"/>
        <v>645.46140259177298</v>
      </c>
      <c r="P169">
        <f t="shared" si="9"/>
        <v>12.54</v>
      </c>
    </row>
    <row r="170" spans="1:16" x14ac:dyDescent="0.25">
      <c r="A170" t="s">
        <v>350</v>
      </c>
      <c r="B170">
        <v>27255.31</v>
      </c>
      <c r="C170">
        <v>1746.16</v>
      </c>
      <c r="D170">
        <v>357.91</v>
      </c>
      <c r="E170">
        <v>244.63</v>
      </c>
      <c r="F170">
        <v>1.46</v>
      </c>
      <c r="G170">
        <v>97.67</v>
      </c>
      <c r="H170">
        <v>186.29</v>
      </c>
      <c r="I170">
        <v>21.29</v>
      </c>
      <c r="J170">
        <v>21.42</v>
      </c>
      <c r="K170">
        <v>0.40200000000000002</v>
      </c>
      <c r="L170">
        <f t="shared" si="7"/>
        <v>0.11232926551357865</v>
      </c>
      <c r="M170">
        <f t="shared" si="8"/>
        <v>358.70699319487204</v>
      </c>
      <c r="P170">
        <f t="shared" si="9"/>
        <v>21.29</v>
      </c>
    </row>
    <row r="171" spans="1:16" x14ac:dyDescent="0.25">
      <c r="A171" t="s">
        <v>351</v>
      </c>
      <c r="B171">
        <v>2822.8</v>
      </c>
      <c r="C171">
        <v>308.5</v>
      </c>
      <c r="D171">
        <v>74.31</v>
      </c>
      <c r="E171">
        <v>72.709999999999994</v>
      </c>
      <c r="F171">
        <v>1.02</v>
      </c>
      <c r="G171">
        <v>24.06</v>
      </c>
      <c r="H171">
        <v>59.95</v>
      </c>
      <c r="I171">
        <v>11.24</v>
      </c>
      <c r="J171">
        <v>5.58</v>
      </c>
      <c r="K171">
        <v>0.40200000000000002</v>
      </c>
      <c r="L171">
        <f t="shared" si="7"/>
        <v>0.3727173726607606</v>
      </c>
      <c r="M171">
        <f t="shared" si="8"/>
        <v>533.00667471352949</v>
      </c>
      <c r="P171">
        <f t="shared" si="9"/>
        <v>11.24</v>
      </c>
    </row>
    <row r="172" spans="1:16" x14ac:dyDescent="0.25">
      <c r="A172" t="s">
        <v>351</v>
      </c>
      <c r="B172">
        <v>17089.43</v>
      </c>
      <c r="C172">
        <v>759.2</v>
      </c>
      <c r="D172">
        <v>208.48</v>
      </c>
      <c r="E172">
        <v>158.27000000000001</v>
      </c>
      <c r="F172">
        <v>1.32</v>
      </c>
      <c r="G172">
        <v>59.15</v>
      </c>
      <c r="H172">
        <v>147.51</v>
      </c>
      <c r="I172">
        <v>26.51</v>
      </c>
      <c r="J172">
        <v>24.44</v>
      </c>
      <c r="K172">
        <v>0.40200000000000002</v>
      </c>
      <c r="L172">
        <f t="shared" si="7"/>
        <v>0.37258472218855115</v>
      </c>
      <c r="M172">
        <f t="shared" si="8"/>
        <v>515.2542235241973</v>
      </c>
      <c r="P172">
        <f t="shared" si="9"/>
        <v>26.51</v>
      </c>
    </row>
    <row r="173" spans="1:16" x14ac:dyDescent="0.25">
      <c r="A173" t="s">
        <v>352</v>
      </c>
      <c r="B173">
        <v>3188.27</v>
      </c>
      <c r="C173">
        <v>300.87</v>
      </c>
      <c r="D173">
        <v>88.77</v>
      </c>
      <c r="E173">
        <v>85.56</v>
      </c>
      <c r="F173">
        <v>1.04</v>
      </c>
      <c r="G173">
        <v>29.33</v>
      </c>
      <c r="H173">
        <v>63.71</v>
      </c>
      <c r="I173">
        <v>15.3</v>
      </c>
      <c r="J173">
        <v>8.85</v>
      </c>
      <c r="K173">
        <v>0.40200000000000002</v>
      </c>
      <c r="L173">
        <f t="shared" si="7"/>
        <v>0.4425956942838416</v>
      </c>
      <c r="M173">
        <f t="shared" si="8"/>
        <v>649.73761387071875</v>
      </c>
      <c r="P173">
        <f t="shared" si="9"/>
        <v>15.3</v>
      </c>
    </row>
    <row r="174" spans="1:16" x14ac:dyDescent="0.25">
      <c r="A174" t="s">
        <v>352</v>
      </c>
      <c r="B174">
        <v>7142.35</v>
      </c>
      <c r="C174">
        <v>560.76</v>
      </c>
      <c r="D174">
        <v>152.63999999999999</v>
      </c>
      <c r="E174">
        <v>102.43</v>
      </c>
      <c r="F174">
        <v>1.49</v>
      </c>
      <c r="G174">
        <v>44.74</v>
      </c>
      <c r="H174">
        <v>95.36</v>
      </c>
      <c r="I174">
        <v>16.149999999999999</v>
      </c>
      <c r="J174">
        <v>16.559999999999999</v>
      </c>
      <c r="K174">
        <v>0.40200000000000002</v>
      </c>
      <c r="L174">
        <f t="shared" si="7"/>
        <v>0.28542823908484799</v>
      </c>
      <c r="M174">
        <f t="shared" si="8"/>
        <v>491.35567457562871</v>
      </c>
      <c r="P174">
        <f t="shared" si="9"/>
        <v>16.149999999999999</v>
      </c>
    </row>
    <row r="175" spans="1:16" x14ac:dyDescent="0.25">
      <c r="A175" t="s">
        <v>353</v>
      </c>
      <c r="B175">
        <v>1659.26</v>
      </c>
      <c r="C175">
        <v>187.19</v>
      </c>
      <c r="D175">
        <v>64.540000000000006</v>
      </c>
      <c r="E175">
        <v>49.27</v>
      </c>
      <c r="F175">
        <v>1.31</v>
      </c>
      <c r="G175">
        <v>18.89</v>
      </c>
      <c r="H175">
        <v>45.96</v>
      </c>
      <c r="I175">
        <v>9.89</v>
      </c>
      <c r="J175">
        <v>9.15</v>
      </c>
      <c r="K175">
        <v>0.26800000000000002</v>
      </c>
      <c r="L175">
        <f t="shared" si="7"/>
        <v>0.5950576175954494</v>
      </c>
      <c r="M175">
        <f t="shared" si="8"/>
        <v>595.1192054252723</v>
      </c>
      <c r="P175">
        <f t="shared" si="9"/>
        <v>9.89</v>
      </c>
    </row>
    <row r="176" spans="1:16" x14ac:dyDescent="0.25">
      <c r="A176" t="s">
        <v>354</v>
      </c>
      <c r="B176">
        <v>10874.64</v>
      </c>
      <c r="C176">
        <v>1217.8</v>
      </c>
      <c r="D176">
        <v>297.25</v>
      </c>
      <c r="E176">
        <v>202.86</v>
      </c>
      <c r="F176">
        <v>1.47</v>
      </c>
      <c r="G176">
        <v>96.43</v>
      </c>
      <c r="H176">
        <v>117.67</v>
      </c>
      <c r="I176">
        <v>10.96</v>
      </c>
      <c r="J176">
        <v>10.92</v>
      </c>
      <c r="K176">
        <v>0.66900000000000004</v>
      </c>
      <c r="L176">
        <f t="shared" si="7"/>
        <v>9.2145220436826658E-2</v>
      </c>
      <c r="M176">
        <f t="shared" si="8"/>
        <v>304.55574001795679</v>
      </c>
      <c r="P176">
        <f t="shared" si="9"/>
        <v>10.96</v>
      </c>
    </row>
    <row r="177" spans="1:16" x14ac:dyDescent="0.25">
      <c r="A177" t="s">
        <v>354</v>
      </c>
      <c r="B177">
        <v>114200.28</v>
      </c>
      <c r="C177">
        <v>8075.39</v>
      </c>
      <c r="D177">
        <v>800.71</v>
      </c>
      <c r="E177">
        <v>790.67</v>
      </c>
      <c r="F177">
        <v>1.01</v>
      </c>
      <c r="G177">
        <v>270.95</v>
      </c>
      <c r="H177">
        <v>381.32</v>
      </c>
      <c r="I177">
        <v>15.96</v>
      </c>
      <c r="J177">
        <v>7.32</v>
      </c>
      <c r="K177">
        <v>0.66900000000000004</v>
      </c>
      <c r="L177">
        <f t="shared" si="7"/>
        <v>2.2006451617646396E-2</v>
      </c>
      <c r="M177">
        <f t="shared" si="8"/>
        <v>160.60001840682841</v>
      </c>
      <c r="P177">
        <f t="shared" si="9"/>
        <v>15.96</v>
      </c>
    </row>
    <row r="178" spans="1:16" x14ac:dyDescent="0.25">
      <c r="A178" t="s">
        <v>355</v>
      </c>
      <c r="B178">
        <v>1184.3699999999999</v>
      </c>
      <c r="C178">
        <v>138.99</v>
      </c>
      <c r="D178">
        <v>51.42</v>
      </c>
      <c r="E178">
        <v>49.01</v>
      </c>
      <c r="F178">
        <v>1.05</v>
      </c>
      <c r="G178">
        <v>18.57</v>
      </c>
      <c r="H178">
        <v>38.83</v>
      </c>
      <c r="I178">
        <v>12.64</v>
      </c>
      <c r="J178">
        <v>9.6</v>
      </c>
      <c r="K178">
        <v>0.80300000000000005</v>
      </c>
      <c r="L178">
        <f t="shared" si="7"/>
        <v>0.77042461921885708</v>
      </c>
      <c r="M178">
        <f t="shared" si="8"/>
        <v>828.7331194365488</v>
      </c>
      <c r="P178">
        <f t="shared" si="9"/>
        <v>12.64</v>
      </c>
    </row>
    <row r="179" spans="1:16" x14ac:dyDescent="0.25">
      <c r="A179" t="s">
        <v>355</v>
      </c>
      <c r="B179">
        <v>3086.46</v>
      </c>
      <c r="C179">
        <v>273.95999999999998</v>
      </c>
      <c r="D179">
        <v>77.13</v>
      </c>
      <c r="E179">
        <v>69.89</v>
      </c>
      <c r="F179">
        <v>1.1000000000000001</v>
      </c>
      <c r="G179">
        <v>26.78</v>
      </c>
      <c r="H179">
        <v>62.69</v>
      </c>
      <c r="I179">
        <v>13.56</v>
      </c>
      <c r="J179">
        <v>9.59</v>
      </c>
      <c r="K179">
        <v>0.80300000000000005</v>
      </c>
      <c r="L179">
        <f t="shared" si="7"/>
        <v>0.5167687009095987</v>
      </c>
      <c r="M179">
        <f t="shared" si="8"/>
        <v>597.58554576723327</v>
      </c>
      <c r="P179">
        <f t="shared" si="9"/>
        <v>13.56</v>
      </c>
    </row>
    <row r="180" spans="1:16" x14ac:dyDescent="0.25">
      <c r="A180" t="s">
        <v>355</v>
      </c>
      <c r="B180">
        <v>23546.66</v>
      </c>
      <c r="C180">
        <v>1341.66</v>
      </c>
      <c r="D180">
        <v>322.95999999999998</v>
      </c>
      <c r="E180">
        <v>146.22</v>
      </c>
      <c r="F180">
        <v>2.21</v>
      </c>
      <c r="G180">
        <v>93.98</v>
      </c>
      <c r="H180">
        <v>173.15</v>
      </c>
      <c r="I180">
        <v>18.61</v>
      </c>
      <c r="J180">
        <v>23.81</v>
      </c>
      <c r="K180">
        <v>0.80300000000000005</v>
      </c>
      <c r="L180">
        <f t="shared" si="7"/>
        <v>0.16438198971010989</v>
      </c>
      <c r="M180">
        <f t="shared" si="8"/>
        <v>341.51520987522815</v>
      </c>
      <c r="P180">
        <f t="shared" si="9"/>
        <v>18.61</v>
      </c>
    </row>
    <row r="181" spans="1:16" x14ac:dyDescent="0.25">
      <c r="A181" t="s">
        <v>355</v>
      </c>
      <c r="B181">
        <v>29402.02</v>
      </c>
      <c r="C181">
        <v>1472.61</v>
      </c>
      <c r="D181">
        <v>299.66000000000003</v>
      </c>
      <c r="E181">
        <v>256.27999999999997</v>
      </c>
      <c r="F181">
        <v>1.17</v>
      </c>
      <c r="G181">
        <v>92.6</v>
      </c>
      <c r="H181">
        <v>193.48</v>
      </c>
      <c r="I181">
        <v>23.41</v>
      </c>
      <c r="J181">
        <v>7.28</v>
      </c>
      <c r="K181">
        <v>0.80300000000000005</v>
      </c>
      <c r="L181">
        <f t="shared" si="7"/>
        <v>0.17037722564710142</v>
      </c>
      <c r="M181">
        <f t="shared" si="8"/>
        <v>375.45960297030285</v>
      </c>
      <c r="P181">
        <f t="shared" si="9"/>
        <v>23.41</v>
      </c>
    </row>
    <row r="182" spans="1:16" x14ac:dyDescent="0.25">
      <c r="A182" t="s">
        <v>355</v>
      </c>
      <c r="B182">
        <v>263464.81</v>
      </c>
      <c r="C182">
        <v>13033.36</v>
      </c>
      <c r="D182">
        <v>1273.3699999999999</v>
      </c>
      <c r="E182">
        <v>1141.6099999999999</v>
      </c>
      <c r="F182">
        <v>1.1200000000000001</v>
      </c>
      <c r="G182">
        <v>427.18</v>
      </c>
      <c r="H182">
        <v>579.17999999999995</v>
      </c>
      <c r="I182">
        <v>23.83</v>
      </c>
      <c r="J182">
        <v>18.02</v>
      </c>
      <c r="K182">
        <v>0.80300000000000005</v>
      </c>
      <c r="L182">
        <f t="shared" si="7"/>
        <v>1.9490352682769198E-2</v>
      </c>
      <c r="M182">
        <f t="shared" si="8"/>
        <v>158.41610725495613</v>
      </c>
      <c r="P182">
        <f t="shared" si="9"/>
        <v>23.83</v>
      </c>
    </row>
    <row r="183" spans="1:16" x14ac:dyDescent="0.25">
      <c r="A183" t="s">
        <v>356</v>
      </c>
      <c r="B183">
        <v>3389.16</v>
      </c>
      <c r="C183">
        <v>281.19</v>
      </c>
      <c r="D183">
        <v>81.14</v>
      </c>
      <c r="E183">
        <v>72.3</v>
      </c>
      <c r="F183">
        <v>1.1200000000000001</v>
      </c>
      <c r="G183">
        <v>27.52</v>
      </c>
      <c r="H183">
        <v>65.69</v>
      </c>
      <c r="I183">
        <v>6.49</v>
      </c>
      <c r="J183">
        <v>16.18</v>
      </c>
      <c r="K183">
        <v>0.80300000000000005</v>
      </c>
      <c r="L183">
        <f t="shared" si="7"/>
        <v>0.53864445398994065</v>
      </c>
      <c r="M183">
        <f t="shared" si="8"/>
        <v>319.26204896025632</v>
      </c>
      <c r="N183">
        <v>4.9272</v>
      </c>
      <c r="P183">
        <f>N183</f>
        <v>4.9272</v>
      </c>
    </row>
    <row r="184" spans="1:16" x14ac:dyDescent="0.25">
      <c r="A184" t="s">
        <v>356</v>
      </c>
      <c r="B184">
        <v>2450.06</v>
      </c>
      <c r="C184">
        <v>173.53</v>
      </c>
      <c r="D184">
        <v>62.66</v>
      </c>
      <c r="E184">
        <v>57.04</v>
      </c>
      <c r="F184">
        <v>1.1000000000000001</v>
      </c>
      <c r="G184">
        <v>20.98</v>
      </c>
      <c r="H184">
        <v>55.85</v>
      </c>
      <c r="I184">
        <v>13.25</v>
      </c>
      <c r="J184">
        <v>24.89</v>
      </c>
      <c r="K184">
        <v>0.80300000000000005</v>
      </c>
      <c r="L184">
        <f t="shared" si="7"/>
        <v>1.0224391025974338</v>
      </c>
      <c r="M184">
        <f t="shared" si="8"/>
        <v>643.43563462592545</v>
      </c>
      <c r="N184">
        <v>12.9604</v>
      </c>
      <c r="P184">
        <f t="shared" ref="P184:P185" si="10">N184</f>
        <v>12.9604</v>
      </c>
    </row>
    <row r="185" spans="1:16" x14ac:dyDescent="0.25">
      <c r="A185" t="s">
        <v>356</v>
      </c>
      <c r="B185">
        <v>1193.4042830278499</v>
      </c>
      <c r="C185">
        <v>232.98251999999999</v>
      </c>
      <c r="D185">
        <v>58.647323999999998</v>
      </c>
      <c r="E185">
        <v>29.725355999999898</v>
      </c>
      <c r="F185">
        <v>1.9729729729729699</v>
      </c>
      <c r="G185">
        <v>26.906629233965099</v>
      </c>
      <c r="H185">
        <v>38.980630138664701</v>
      </c>
      <c r="I185">
        <v>13.6965</v>
      </c>
      <c r="K185">
        <v>0.80300000000000005</v>
      </c>
      <c r="L185">
        <f t="shared" si="7"/>
        <v>0.27628084739536257</v>
      </c>
      <c r="M185">
        <f t="shared" si="8"/>
        <v>880.9668076761975</v>
      </c>
      <c r="N185">
        <v>13.6965</v>
      </c>
      <c r="P185">
        <f t="shared" si="10"/>
        <v>13.6965</v>
      </c>
    </row>
    <row r="186" spans="1:16" x14ac:dyDescent="0.25">
      <c r="A186" t="s">
        <v>356</v>
      </c>
      <c r="B186">
        <v>25464.89</v>
      </c>
      <c r="C186">
        <v>1397.9</v>
      </c>
      <c r="D186">
        <v>238.61</v>
      </c>
      <c r="E186">
        <v>233.79</v>
      </c>
      <c r="F186">
        <v>1.02</v>
      </c>
      <c r="G186">
        <v>81.67</v>
      </c>
      <c r="H186">
        <v>180.06</v>
      </c>
      <c r="I186">
        <v>20.39</v>
      </c>
      <c r="J186">
        <v>8.48</v>
      </c>
      <c r="K186">
        <v>0.80300000000000005</v>
      </c>
      <c r="L186">
        <f t="shared" si="7"/>
        <v>0.16375684360541237</v>
      </c>
      <c r="M186">
        <f t="shared" si="8"/>
        <v>356.08274774669275</v>
      </c>
      <c r="P186">
        <f t="shared" si="9"/>
        <v>20.39</v>
      </c>
    </row>
    <row r="187" spans="1:16" x14ac:dyDescent="0.25">
      <c r="A187" t="s">
        <v>356</v>
      </c>
      <c r="B187">
        <v>3419.5</v>
      </c>
      <c r="C187">
        <v>228.16</v>
      </c>
      <c r="D187">
        <v>101.23</v>
      </c>
      <c r="E187">
        <v>54.63</v>
      </c>
      <c r="F187">
        <v>1.85</v>
      </c>
      <c r="G187">
        <v>28.48</v>
      </c>
      <c r="H187">
        <v>65.98</v>
      </c>
      <c r="I187">
        <v>24.22</v>
      </c>
      <c r="J187">
        <v>32.08</v>
      </c>
      <c r="K187">
        <v>0.80300000000000005</v>
      </c>
      <c r="L187">
        <f t="shared" si="7"/>
        <v>0.82545510118436805</v>
      </c>
      <c r="M187">
        <f t="shared" si="8"/>
        <v>912.34776117391641</v>
      </c>
      <c r="N187">
        <v>8.8239999999999998</v>
      </c>
      <c r="P187">
        <f>N187</f>
        <v>8.8239999999999998</v>
      </c>
    </row>
    <row r="188" spans="1:16" x14ac:dyDescent="0.25">
      <c r="A188" t="s">
        <v>356</v>
      </c>
      <c r="B188">
        <v>23951.99</v>
      </c>
      <c r="C188">
        <v>1264.53</v>
      </c>
      <c r="D188">
        <v>265.92</v>
      </c>
      <c r="E188">
        <v>259.49</v>
      </c>
      <c r="F188">
        <v>1.02</v>
      </c>
      <c r="G188">
        <v>87.48</v>
      </c>
      <c r="H188">
        <v>174.63</v>
      </c>
      <c r="I188">
        <v>24.94</v>
      </c>
      <c r="J188">
        <v>15.38</v>
      </c>
      <c r="K188">
        <v>0.80300000000000005</v>
      </c>
      <c r="L188">
        <f t="shared" si="7"/>
        <v>0.18823188504460805</v>
      </c>
      <c r="M188">
        <f t="shared" si="8"/>
        <v>428.71928989536929</v>
      </c>
      <c r="P188">
        <f t="shared" si="9"/>
        <v>24.94</v>
      </c>
    </row>
    <row r="189" spans="1:16" x14ac:dyDescent="0.25">
      <c r="A189" t="s">
        <v>356</v>
      </c>
      <c r="B189">
        <v>107381.21</v>
      </c>
      <c r="C189">
        <v>4923.16</v>
      </c>
      <c r="D189">
        <v>832.31</v>
      </c>
      <c r="E189">
        <v>554.34</v>
      </c>
      <c r="F189">
        <v>1.5</v>
      </c>
      <c r="G189">
        <v>257.57</v>
      </c>
      <c r="H189">
        <v>369.76</v>
      </c>
      <c r="I189">
        <v>27.01</v>
      </c>
      <c r="J189">
        <v>27.08</v>
      </c>
      <c r="K189">
        <v>0.80300000000000005</v>
      </c>
      <c r="L189">
        <f t="shared" si="7"/>
        <v>5.567372203055828E-2</v>
      </c>
      <c r="M189">
        <f t="shared" si="8"/>
        <v>250.74638089851553</v>
      </c>
      <c r="P189">
        <f t="shared" si="9"/>
        <v>27.01</v>
      </c>
    </row>
    <row r="190" spans="1:16" x14ac:dyDescent="0.25">
      <c r="A190" t="s">
        <v>356</v>
      </c>
      <c r="B190">
        <v>3876.47</v>
      </c>
      <c r="C190">
        <v>232.98</v>
      </c>
      <c r="D190">
        <v>93.19</v>
      </c>
      <c r="E190">
        <v>68.290000000000006</v>
      </c>
      <c r="F190">
        <v>1.36</v>
      </c>
      <c r="G190">
        <v>28.44</v>
      </c>
      <c r="H190">
        <v>70.25</v>
      </c>
      <c r="I190">
        <v>32.770000000000003</v>
      </c>
      <c r="J190">
        <v>31.89</v>
      </c>
      <c r="K190">
        <v>0.80300000000000005</v>
      </c>
      <c r="L190">
        <f t="shared" si="7"/>
        <v>0.89744741193142519</v>
      </c>
      <c r="M190">
        <f t="shared" si="8"/>
        <v>1105.1342504654601</v>
      </c>
      <c r="N190">
        <v>3.6812999999999998</v>
      </c>
      <c r="P190">
        <f>N190</f>
        <v>3.6812999999999998</v>
      </c>
    </row>
    <row r="191" spans="1:16" x14ac:dyDescent="0.25">
      <c r="A191" t="s">
        <v>357</v>
      </c>
      <c r="B191">
        <v>166929.41</v>
      </c>
      <c r="C191">
        <v>7910.02</v>
      </c>
      <c r="D191">
        <v>864.31</v>
      </c>
      <c r="E191">
        <v>701.63</v>
      </c>
      <c r="F191">
        <v>1.23</v>
      </c>
      <c r="G191">
        <v>244.1</v>
      </c>
      <c r="H191">
        <v>461.02</v>
      </c>
      <c r="I191">
        <v>19.41</v>
      </c>
      <c r="J191">
        <v>16.149999999999999</v>
      </c>
      <c r="K191">
        <v>0.66900000000000004</v>
      </c>
      <c r="L191">
        <f t="shared" si="7"/>
        <v>3.3526449176407534E-2</v>
      </c>
      <c r="M191">
        <f t="shared" si="8"/>
        <v>161.35988057822777</v>
      </c>
      <c r="P191">
        <f t="shared" si="9"/>
        <v>19.41</v>
      </c>
    </row>
    <row r="192" spans="1:16" x14ac:dyDescent="0.25">
      <c r="A192" t="s">
        <v>357</v>
      </c>
      <c r="B192">
        <v>41714.199999999997</v>
      </c>
      <c r="C192">
        <v>1939.51</v>
      </c>
      <c r="D192">
        <v>348.8</v>
      </c>
      <c r="E192">
        <v>346.8</v>
      </c>
      <c r="F192">
        <v>1.01</v>
      </c>
      <c r="G192">
        <v>106.37</v>
      </c>
      <c r="H192">
        <v>230.46</v>
      </c>
      <c r="I192">
        <v>23.4</v>
      </c>
      <c r="J192">
        <v>12.98</v>
      </c>
      <c r="K192">
        <v>0.66900000000000004</v>
      </c>
      <c r="L192">
        <f t="shared" si="7"/>
        <v>0.1393508867917212</v>
      </c>
      <c r="M192">
        <f t="shared" si="8"/>
        <v>326.32262695883151</v>
      </c>
      <c r="P192">
        <f t="shared" si="9"/>
        <v>23.4</v>
      </c>
    </row>
    <row r="193" spans="1:16" x14ac:dyDescent="0.25">
      <c r="A193" t="s">
        <v>358</v>
      </c>
      <c r="B193">
        <v>11497.21</v>
      </c>
      <c r="C193">
        <v>835.52</v>
      </c>
      <c r="D193">
        <v>188.8</v>
      </c>
      <c r="E193">
        <v>148.63</v>
      </c>
      <c r="F193">
        <v>1.27</v>
      </c>
      <c r="G193">
        <v>57.19</v>
      </c>
      <c r="H193">
        <v>120.99</v>
      </c>
      <c r="I193">
        <v>13.69</v>
      </c>
      <c r="J193">
        <v>12.25</v>
      </c>
      <c r="K193">
        <v>0.66900000000000004</v>
      </c>
      <c r="L193">
        <f t="shared" si="7"/>
        <v>0.20696105410658144</v>
      </c>
      <c r="M193">
        <f t="shared" si="8"/>
        <v>355.85586312570751</v>
      </c>
      <c r="P193">
        <f t="shared" si="9"/>
        <v>13.69</v>
      </c>
    </row>
    <row r="194" spans="1:16" x14ac:dyDescent="0.25">
      <c r="A194" t="s">
        <v>358</v>
      </c>
      <c r="B194">
        <v>21191.69</v>
      </c>
      <c r="C194">
        <v>1172.28</v>
      </c>
      <c r="D194">
        <v>285.87</v>
      </c>
      <c r="E194">
        <v>170.05</v>
      </c>
      <c r="F194">
        <v>1.68</v>
      </c>
      <c r="G194">
        <v>78.52</v>
      </c>
      <c r="H194">
        <v>164.26</v>
      </c>
      <c r="I194">
        <v>21.37</v>
      </c>
      <c r="J194">
        <v>23.83</v>
      </c>
      <c r="K194">
        <v>0.66900000000000004</v>
      </c>
      <c r="L194">
        <f t="shared" ref="L194:L204" si="11">4*PI()*B194/(C194^2)</f>
        <v>0.19378169263155112</v>
      </c>
      <c r="M194">
        <f t="shared" ref="M194:M204" si="12">ka*rho*(I194/H194)^(3-(2*Dalpha))</f>
        <v>397.89557696453483</v>
      </c>
      <c r="P194">
        <f t="shared" si="9"/>
        <v>21.37</v>
      </c>
    </row>
    <row r="195" spans="1:16" x14ac:dyDescent="0.25">
      <c r="A195" t="s">
        <v>358</v>
      </c>
      <c r="B195">
        <v>48168.07</v>
      </c>
      <c r="C195">
        <v>2625.74</v>
      </c>
      <c r="D195">
        <v>673.51</v>
      </c>
      <c r="E195">
        <v>359.52</v>
      </c>
      <c r="F195">
        <v>1.87</v>
      </c>
      <c r="G195">
        <v>212.48</v>
      </c>
      <c r="H195">
        <v>247.65</v>
      </c>
      <c r="I195">
        <v>21.67</v>
      </c>
      <c r="J195">
        <v>24.71</v>
      </c>
      <c r="K195">
        <v>0.66900000000000004</v>
      </c>
      <c r="L195">
        <f t="shared" si="11"/>
        <v>8.77941683052616E-2</v>
      </c>
      <c r="M195">
        <f t="shared" si="12"/>
        <v>289.7126187505836</v>
      </c>
      <c r="P195">
        <f t="shared" si="9"/>
        <v>21.67</v>
      </c>
    </row>
    <row r="196" spans="1:16" x14ac:dyDescent="0.25">
      <c r="A196" t="s">
        <v>358</v>
      </c>
      <c r="B196">
        <v>10041.4</v>
      </c>
      <c r="C196">
        <v>484.04</v>
      </c>
      <c r="D196">
        <v>129.21</v>
      </c>
      <c r="E196">
        <v>126.53</v>
      </c>
      <c r="F196">
        <v>1.02</v>
      </c>
      <c r="G196">
        <v>43.12</v>
      </c>
      <c r="H196">
        <v>113.07</v>
      </c>
      <c r="I196">
        <v>29.99</v>
      </c>
      <c r="J196">
        <v>15.04</v>
      </c>
      <c r="K196">
        <v>0.66900000000000004</v>
      </c>
      <c r="L196">
        <f t="shared" si="11"/>
        <v>0.5385693413206889</v>
      </c>
      <c r="M196">
        <f t="shared" si="12"/>
        <v>703.48397269739041</v>
      </c>
      <c r="P196">
        <f t="shared" si="9"/>
        <v>29.99</v>
      </c>
    </row>
    <row r="197" spans="1:16" x14ac:dyDescent="0.25">
      <c r="A197" t="s">
        <v>358</v>
      </c>
      <c r="B197">
        <v>7113.2</v>
      </c>
      <c r="C197">
        <v>354.83</v>
      </c>
      <c r="D197">
        <v>135.91</v>
      </c>
      <c r="E197">
        <v>89.71</v>
      </c>
      <c r="F197">
        <v>1.51</v>
      </c>
      <c r="G197">
        <v>39.17</v>
      </c>
      <c r="H197">
        <v>95.17</v>
      </c>
      <c r="I197">
        <v>31.7</v>
      </c>
      <c r="J197">
        <v>12.73</v>
      </c>
      <c r="K197">
        <v>0.66900000000000004</v>
      </c>
      <c r="L197">
        <f t="shared" si="11"/>
        <v>0.70996055683721349</v>
      </c>
      <c r="M197">
        <f t="shared" si="12"/>
        <v>844.10855707168582</v>
      </c>
      <c r="P197">
        <f t="shared" si="9"/>
        <v>31.7</v>
      </c>
    </row>
    <row r="198" spans="1:16" x14ac:dyDescent="0.25">
      <c r="A198" t="s">
        <v>359</v>
      </c>
      <c r="B198">
        <v>40179.449999999997</v>
      </c>
      <c r="C198">
        <v>3008.69</v>
      </c>
      <c r="D198">
        <v>450.7</v>
      </c>
      <c r="E198">
        <v>377.59</v>
      </c>
      <c r="F198">
        <v>1.19</v>
      </c>
      <c r="G198">
        <v>145.34</v>
      </c>
      <c r="H198">
        <v>226.18</v>
      </c>
      <c r="I198">
        <v>17.71</v>
      </c>
      <c r="J198">
        <v>12.84</v>
      </c>
      <c r="K198">
        <v>0.80300000000000005</v>
      </c>
      <c r="L198">
        <f t="shared" si="11"/>
        <v>5.5777489928636369E-2</v>
      </c>
      <c r="M198">
        <f t="shared" si="12"/>
        <v>265.07113504326446</v>
      </c>
      <c r="P198">
        <f t="shared" si="9"/>
        <v>17.71</v>
      </c>
    </row>
    <row r="199" spans="1:16" x14ac:dyDescent="0.25">
      <c r="A199" t="s">
        <v>359</v>
      </c>
      <c r="B199">
        <v>26979.71</v>
      </c>
      <c r="C199">
        <v>1334.43</v>
      </c>
      <c r="D199">
        <v>366.34</v>
      </c>
      <c r="E199">
        <v>232.18</v>
      </c>
      <c r="F199">
        <v>1.58</v>
      </c>
      <c r="G199">
        <v>101.03</v>
      </c>
      <c r="H199">
        <v>185.34</v>
      </c>
      <c r="I199">
        <v>22.98</v>
      </c>
      <c r="J199">
        <v>24.61</v>
      </c>
      <c r="K199">
        <v>0.80300000000000005</v>
      </c>
      <c r="L199">
        <f t="shared" si="11"/>
        <v>0.1903950035626914</v>
      </c>
      <c r="M199">
        <f t="shared" si="12"/>
        <v>382.87379335802154</v>
      </c>
      <c r="P199">
        <f t="shared" si="9"/>
        <v>22.98</v>
      </c>
    </row>
    <row r="200" spans="1:16" x14ac:dyDescent="0.25">
      <c r="A200" t="s">
        <v>359</v>
      </c>
      <c r="B200">
        <v>161992.53</v>
      </c>
      <c r="C200">
        <v>6157.97</v>
      </c>
      <c r="D200">
        <v>1063.69</v>
      </c>
      <c r="E200">
        <v>589.69000000000005</v>
      </c>
      <c r="F200">
        <v>1.8</v>
      </c>
      <c r="G200">
        <v>329.72</v>
      </c>
      <c r="H200">
        <v>454.15</v>
      </c>
      <c r="I200">
        <v>37.130000000000003</v>
      </c>
      <c r="J200">
        <v>40.299999999999997</v>
      </c>
      <c r="K200">
        <v>0.80300000000000005</v>
      </c>
      <c r="L200">
        <f t="shared" si="11"/>
        <v>5.3682126940698148E-2</v>
      </c>
      <c r="M200">
        <f t="shared" si="12"/>
        <v>274.39200501954627</v>
      </c>
      <c r="P200">
        <f t="shared" si="9"/>
        <v>37.130000000000003</v>
      </c>
    </row>
    <row r="201" spans="1:16" x14ac:dyDescent="0.25">
      <c r="A201" t="s">
        <v>360</v>
      </c>
      <c r="B201">
        <v>292078.76</v>
      </c>
      <c r="C201">
        <v>17987.05</v>
      </c>
      <c r="D201">
        <v>1155.27</v>
      </c>
      <c r="E201">
        <v>1015.48</v>
      </c>
      <c r="F201">
        <v>1.1399999999999999</v>
      </c>
      <c r="G201">
        <v>375.76</v>
      </c>
      <c r="H201">
        <v>609.82000000000005</v>
      </c>
      <c r="I201">
        <v>18.350000000000001</v>
      </c>
      <c r="J201">
        <v>13.88</v>
      </c>
      <c r="K201">
        <v>0.80300000000000005</v>
      </c>
      <c r="L201">
        <f t="shared" si="11"/>
        <v>1.134462008056443E-2</v>
      </c>
      <c r="M201">
        <f t="shared" si="12"/>
        <v>123.33844608880801</v>
      </c>
      <c r="P201">
        <f t="shared" si="9"/>
        <v>18.350000000000001</v>
      </c>
    </row>
    <row r="202" spans="1:16" x14ac:dyDescent="0.25">
      <c r="A202" t="s">
        <v>360</v>
      </c>
      <c r="B202">
        <v>10046.15</v>
      </c>
      <c r="C202">
        <v>792.14</v>
      </c>
      <c r="D202">
        <v>206.47</v>
      </c>
      <c r="E202">
        <v>136.58000000000001</v>
      </c>
      <c r="F202">
        <v>1.51</v>
      </c>
      <c r="G202">
        <v>58.28</v>
      </c>
      <c r="H202">
        <v>113.1</v>
      </c>
      <c r="I202">
        <v>19</v>
      </c>
      <c r="J202">
        <v>2.2599999999999998</v>
      </c>
      <c r="K202">
        <v>0.80300000000000005</v>
      </c>
      <c r="L202">
        <f t="shared" si="11"/>
        <v>0.20118964963304867</v>
      </c>
      <c r="M202">
        <f t="shared" si="12"/>
        <v>488.18422919058008</v>
      </c>
      <c r="P202">
        <f t="shared" si="9"/>
        <v>19</v>
      </c>
    </row>
    <row r="203" spans="1:16" x14ac:dyDescent="0.25">
      <c r="A203" t="s">
        <v>361</v>
      </c>
      <c r="B203">
        <v>210300.55</v>
      </c>
      <c r="C203">
        <v>9226.11</v>
      </c>
      <c r="D203">
        <v>1119.1199999999999</v>
      </c>
      <c r="E203">
        <v>966.48</v>
      </c>
      <c r="F203">
        <v>1.1599999999999999</v>
      </c>
      <c r="G203">
        <v>331.51</v>
      </c>
      <c r="H203">
        <v>517.46</v>
      </c>
      <c r="I203">
        <v>27.93</v>
      </c>
      <c r="J203">
        <v>20.399999999999999</v>
      </c>
      <c r="K203">
        <v>0.80300000000000005</v>
      </c>
      <c r="L203">
        <f t="shared" si="11"/>
        <v>3.1046526345897527E-2</v>
      </c>
      <c r="M203">
        <f t="shared" si="12"/>
        <v>196.83678810987385</v>
      </c>
      <c r="P203">
        <f t="shared" si="9"/>
        <v>27.93</v>
      </c>
    </row>
    <row r="204" spans="1:16" x14ac:dyDescent="0.25">
      <c r="A204" t="s">
        <v>362</v>
      </c>
      <c r="B204">
        <v>210667.3</v>
      </c>
      <c r="C204">
        <v>9095.02</v>
      </c>
      <c r="D204">
        <v>1134.1199999999999</v>
      </c>
      <c r="E204">
        <v>843.56</v>
      </c>
      <c r="F204">
        <v>1.34</v>
      </c>
      <c r="G204">
        <v>333.79</v>
      </c>
      <c r="H204">
        <v>517.91</v>
      </c>
      <c r="I204">
        <v>23.28</v>
      </c>
      <c r="J204">
        <v>21.05</v>
      </c>
      <c r="K204">
        <v>0.66900000000000004</v>
      </c>
      <c r="L204">
        <f t="shared" si="11"/>
        <v>3.200366209806408E-2</v>
      </c>
      <c r="M204">
        <f t="shared" si="12"/>
        <v>170.03326413761704</v>
      </c>
      <c r="P204">
        <f t="shared" si="9"/>
        <v>23.28</v>
      </c>
    </row>
  </sheetData>
  <sortState ref="A2:O204">
    <sortCondition ref="A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50"/>
  <sheetViews>
    <sheetView workbookViewId="0">
      <selection activeCell="P8" sqref="P8"/>
    </sheetView>
  </sheetViews>
  <sheetFormatPr defaultRowHeight="15" x14ac:dyDescent="0.25"/>
  <cols>
    <col min="1" max="1" width="18.85546875" bestFit="1" customWidth="1"/>
    <col min="2" max="2" width="11.7109375" customWidth="1"/>
    <col min="3" max="3" width="14.42578125" customWidth="1"/>
    <col min="4" max="4" width="11.42578125" customWidth="1"/>
    <col min="5" max="5" width="11" customWidth="1"/>
    <col min="6" max="6" width="11.28515625" customWidth="1"/>
    <col min="8" max="8" width="11.5703125" customWidth="1"/>
    <col min="9" max="9" width="12.42578125" customWidth="1"/>
    <col min="10" max="10" width="13" customWidth="1"/>
    <col min="11" max="11" width="11.42578125" customWidth="1"/>
    <col min="12" max="12" width="14.8554687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363</v>
      </c>
      <c r="B2">
        <v>15095.05</v>
      </c>
      <c r="C2">
        <v>1199.73</v>
      </c>
      <c r="D2">
        <v>243.02</v>
      </c>
      <c r="E2">
        <v>237</v>
      </c>
      <c r="F2">
        <v>1.03</v>
      </c>
      <c r="G2">
        <v>79.41</v>
      </c>
      <c r="H2">
        <v>138.63</v>
      </c>
      <c r="I2">
        <v>16.03</v>
      </c>
      <c r="J2">
        <v>8.27</v>
      </c>
      <c r="K2">
        <v>0.66900000000000004</v>
      </c>
      <c r="L2" s="16">
        <f>4*PI()*B2/(C2^2)</f>
        <v>0.13178845976168699</v>
      </c>
      <c r="M2">
        <f t="shared" ref="M2:M33" si="0">ka*rho*(I2/H2)^(3-(2*Dalpha))</f>
        <v>362.08621232510683</v>
      </c>
    </row>
    <row r="3" spans="1:13" x14ac:dyDescent="0.25">
      <c r="A3" t="s">
        <v>363</v>
      </c>
      <c r="B3">
        <v>16703.7</v>
      </c>
      <c r="C3">
        <v>990.18</v>
      </c>
      <c r="D3">
        <v>216.91</v>
      </c>
      <c r="E3">
        <v>196.83</v>
      </c>
      <c r="F3">
        <v>1.1000000000000001</v>
      </c>
      <c r="G3">
        <v>63.34</v>
      </c>
      <c r="H3">
        <v>145.83000000000001</v>
      </c>
      <c r="I3">
        <v>20.149999999999999</v>
      </c>
      <c r="J3">
        <v>15.19</v>
      </c>
      <c r="K3">
        <v>0.66900000000000004</v>
      </c>
      <c r="L3" s="16">
        <f t="shared" ref="L3:L66" si="1">4*PI()*B3/(C3^2)</f>
        <v>0.21408894663198633</v>
      </c>
      <c r="M3">
        <f t="shared" si="0"/>
        <v>417.53557888335706</v>
      </c>
    </row>
    <row r="4" spans="1:13" x14ac:dyDescent="0.25">
      <c r="A4" t="s">
        <v>363</v>
      </c>
      <c r="B4">
        <v>10995.21</v>
      </c>
      <c r="C4">
        <v>546.29999999999995</v>
      </c>
      <c r="D4">
        <v>137.25</v>
      </c>
      <c r="E4">
        <v>122.52</v>
      </c>
      <c r="F4">
        <v>1.1200000000000001</v>
      </c>
      <c r="G4">
        <v>47.01</v>
      </c>
      <c r="H4">
        <v>118.32</v>
      </c>
      <c r="I4">
        <v>35.76</v>
      </c>
      <c r="J4">
        <v>29.72</v>
      </c>
      <c r="K4">
        <v>0.66900000000000004</v>
      </c>
      <c r="L4" s="16">
        <f t="shared" si="1"/>
        <v>0.46296801866612802</v>
      </c>
      <c r="M4">
        <f t="shared" si="0"/>
        <v>780.94855901346659</v>
      </c>
    </row>
    <row r="5" spans="1:13" x14ac:dyDescent="0.25">
      <c r="A5" t="s">
        <v>363</v>
      </c>
      <c r="B5">
        <v>13559.9</v>
      </c>
      <c r="C5">
        <v>983.48</v>
      </c>
      <c r="D5">
        <v>204.19</v>
      </c>
      <c r="E5">
        <v>170.05</v>
      </c>
      <c r="F5">
        <v>1.2</v>
      </c>
      <c r="G5">
        <v>61.97</v>
      </c>
      <c r="H5">
        <v>131.4</v>
      </c>
      <c r="I5">
        <v>16.829999999999998</v>
      </c>
      <c r="J5">
        <v>14.67</v>
      </c>
      <c r="K5">
        <v>0.66900000000000004</v>
      </c>
      <c r="L5" s="16">
        <f t="shared" si="1"/>
        <v>0.17617135134822945</v>
      </c>
      <c r="M5">
        <f t="shared" si="0"/>
        <v>392.95421284663939</v>
      </c>
    </row>
    <row r="6" spans="1:13" x14ac:dyDescent="0.25">
      <c r="A6" t="s">
        <v>364</v>
      </c>
      <c r="B6">
        <v>31123.39</v>
      </c>
      <c r="C6">
        <v>1939.38</v>
      </c>
      <c r="D6">
        <v>368.76</v>
      </c>
      <c r="E6">
        <v>337.42</v>
      </c>
      <c r="F6">
        <v>1.0900000000000001</v>
      </c>
      <c r="G6">
        <v>120.86</v>
      </c>
      <c r="H6">
        <v>199.07</v>
      </c>
      <c r="I6">
        <v>19.46</v>
      </c>
      <c r="J6">
        <v>13.5</v>
      </c>
      <c r="K6">
        <v>0.80300000000000005</v>
      </c>
      <c r="L6" s="16">
        <f t="shared" si="1"/>
        <v>0.10398505685943386</v>
      </c>
      <c r="M6">
        <f t="shared" si="0"/>
        <v>316.56329971358053</v>
      </c>
    </row>
    <row r="7" spans="1:13" x14ac:dyDescent="0.25">
      <c r="A7" t="s">
        <v>364</v>
      </c>
      <c r="B7">
        <v>156686.43</v>
      </c>
      <c r="C7">
        <v>8881.4500000000007</v>
      </c>
      <c r="D7">
        <v>1395.48</v>
      </c>
      <c r="E7">
        <v>654.76</v>
      </c>
      <c r="F7">
        <v>2.13</v>
      </c>
      <c r="G7">
        <v>435.26</v>
      </c>
      <c r="H7">
        <v>446.65</v>
      </c>
      <c r="I7">
        <v>21.78</v>
      </c>
      <c r="J7">
        <v>25.8</v>
      </c>
      <c r="K7">
        <v>0.80300000000000005</v>
      </c>
      <c r="L7" s="16">
        <f t="shared" si="1"/>
        <v>2.496166205586103E-2</v>
      </c>
      <c r="M7">
        <f t="shared" si="0"/>
        <v>181.47774670355918</v>
      </c>
    </row>
    <row r="8" spans="1:13" x14ac:dyDescent="0.25">
      <c r="A8" t="s">
        <v>364</v>
      </c>
      <c r="B8">
        <v>10761.94</v>
      </c>
      <c r="C8">
        <v>1078.1500000000001</v>
      </c>
      <c r="D8">
        <v>282.79000000000002</v>
      </c>
      <c r="E8">
        <v>223.34</v>
      </c>
      <c r="F8">
        <v>1.27</v>
      </c>
      <c r="G8">
        <v>108.72</v>
      </c>
      <c r="H8">
        <v>117.06</v>
      </c>
      <c r="I8">
        <v>14.18</v>
      </c>
      <c r="J8">
        <v>12.79</v>
      </c>
      <c r="K8">
        <v>0.80300000000000005</v>
      </c>
      <c r="L8" s="16">
        <f t="shared" si="1"/>
        <v>0.11634348159842083</v>
      </c>
      <c r="M8">
        <f t="shared" si="0"/>
        <v>375.80721821845867</v>
      </c>
    </row>
    <row r="9" spans="1:13" x14ac:dyDescent="0.25">
      <c r="A9" t="s">
        <v>365</v>
      </c>
      <c r="B9">
        <v>15943.07</v>
      </c>
      <c r="C9">
        <v>879.71</v>
      </c>
      <c r="D9">
        <v>221.6</v>
      </c>
      <c r="E9">
        <v>168.04</v>
      </c>
      <c r="F9">
        <v>1.32</v>
      </c>
      <c r="G9">
        <v>62.14</v>
      </c>
      <c r="H9">
        <v>142.47999999999999</v>
      </c>
      <c r="I9">
        <v>18.79</v>
      </c>
      <c r="J9">
        <v>17.079999999999998</v>
      </c>
      <c r="K9">
        <v>0.66900000000000004</v>
      </c>
      <c r="L9" s="16">
        <f t="shared" si="1"/>
        <v>0.25888253903224662</v>
      </c>
      <c r="M9">
        <f t="shared" si="0"/>
        <v>402.24369690901403</v>
      </c>
    </row>
    <row r="10" spans="1:13" x14ac:dyDescent="0.25">
      <c r="A10" t="s">
        <v>365</v>
      </c>
      <c r="B10">
        <v>54585.19</v>
      </c>
      <c r="C10">
        <v>3802.7</v>
      </c>
      <c r="D10">
        <v>482.03</v>
      </c>
      <c r="E10">
        <v>449.9</v>
      </c>
      <c r="F10">
        <v>1.07</v>
      </c>
      <c r="G10">
        <v>162.05000000000001</v>
      </c>
      <c r="H10">
        <v>263.63</v>
      </c>
      <c r="I10">
        <v>13.01</v>
      </c>
      <c r="J10">
        <v>7.01</v>
      </c>
      <c r="K10">
        <v>0.66900000000000004</v>
      </c>
      <c r="L10" s="16">
        <f t="shared" si="1"/>
        <v>4.7435180878194115E-2</v>
      </c>
      <c r="M10">
        <f t="shared" si="0"/>
        <v>183.22170580041441</v>
      </c>
    </row>
    <row r="11" spans="1:13" x14ac:dyDescent="0.25">
      <c r="A11" t="s">
        <v>365</v>
      </c>
      <c r="B11">
        <v>15249.68</v>
      </c>
      <c r="C11">
        <v>830.84</v>
      </c>
      <c r="D11">
        <v>188.13</v>
      </c>
      <c r="E11">
        <v>183.44</v>
      </c>
      <c r="F11">
        <v>1.03</v>
      </c>
      <c r="G11">
        <v>62.39</v>
      </c>
      <c r="H11">
        <v>139.34</v>
      </c>
      <c r="I11">
        <v>28</v>
      </c>
      <c r="J11">
        <v>17.46</v>
      </c>
      <c r="K11">
        <v>0.66900000000000004</v>
      </c>
      <c r="L11" s="16">
        <f t="shared" si="1"/>
        <v>0.27761044381708966</v>
      </c>
      <c r="M11">
        <f t="shared" si="0"/>
        <v>563.39985217784181</v>
      </c>
    </row>
    <row r="12" spans="1:13" x14ac:dyDescent="0.25">
      <c r="A12" t="s">
        <v>365</v>
      </c>
      <c r="B12">
        <v>38520.21</v>
      </c>
      <c r="C12">
        <v>2090.8200000000002</v>
      </c>
      <c r="D12">
        <v>372.91</v>
      </c>
      <c r="E12">
        <v>304.62</v>
      </c>
      <c r="F12">
        <v>1.22</v>
      </c>
      <c r="G12">
        <v>111.76</v>
      </c>
      <c r="H12">
        <v>221.46</v>
      </c>
      <c r="I12">
        <v>21.61</v>
      </c>
      <c r="J12">
        <v>17.809999999999999</v>
      </c>
      <c r="K12">
        <v>0.66900000000000004</v>
      </c>
      <c r="L12" s="16">
        <f t="shared" si="1"/>
        <v>0.11072997927500358</v>
      </c>
      <c r="M12">
        <f t="shared" si="0"/>
        <v>316.11021170779696</v>
      </c>
    </row>
    <row r="13" spans="1:13" x14ac:dyDescent="0.25">
      <c r="A13" t="s">
        <v>365</v>
      </c>
      <c r="B13">
        <v>5015.1000000000004</v>
      </c>
      <c r="C13">
        <v>552.33000000000004</v>
      </c>
      <c r="D13">
        <v>151.97</v>
      </c>
      <c r="E13">
        <v>98.42</v>
      </c>
      <c r="F13">
        <v>1.54</v>
      </c>
      <c r="G13">
        <v>40.31</v>
      </c>
      <c r="H13">
        <v>79.91</v>
      </c>
      <c r="I13">
        <v>11.72</v>
      </c>
      <c r="J13">
        <v>12.35</v>
      </c>
      <c r="K13">
        <v>0.66900000000000004</v>
      </c>
      <c r="L13" s="16">
        <f t="shared" si="1"/>
        <v>0.20658186589583435</v>
      </c>
      <c r="M13">
        <f t="shared" si="0"/>
        <v>437.9374985494411</v>
      </c>
    </row>
    <row r="14" spans="1:13" x14ac:dyDescent="0.25">
      <c r="A14" t="s">
        <v>366</v>
      </c>
      <c r="B14">
        <v>2371.0700000000002</v>
      </c>
      <c r="C14">
        <v>272.48</v>
      </c>
      <c r="D14">
        <v>90.38</v>
      </c>
      <c r="E14">
        <v>68.290000000000006</v>
      </c>
      <c r="F14">
        <v>1.32</v>
      </c>
      <c r="G14">
        <v>29.66</v>
      </c>
      <c r="H14">
        <v>54.94</v>
      </c>
      <c r="I14">
        <v>14.02</v>
      </c>
      <c r="J14">
        <v>13.31</v>
      </c>
      <c r="K14">
        <v>0.66900000000000004</v>
      </c>
      <c r="L14" s="16">
        <f t="shared" si="1"/>
        <v>0.40131461717215627</v>
      </c>
      <c r="M14">
        <f t="shared" si="0"/>
        <v>682.08490031431575</v>
      </c>
    </row>
    <row r="15" spans="1:13" x14ac:dyDescent="0.25">
      <c r="A15" t="s">
        <v>366</v>
      </c>
      <c r="B15">
        <v>6128.02</v>
      </c>
      <c r="C15">
        <v>500.11</v>
      </c>
      <c r="D15">
        <v>151.97</v>
      </c>
      <c r="E15">
        <v>111.8</v>
      </c>
      <c r="F15">
        <v>1.36</v>
      </c>
      <c r="G15">
        <v>48.77</v>
      </c>
      <c r="H15">
        <v>88.33</v>
      </c>
      <c r="I15">
        <v>18.59</v>
      </c>
      <c r="J15">
        <v>17.66</v>
      </c>
      <c r="K15">
        <v>0.66900000000000004</v>
      </c>
      <c r="L15" s="16">
        <f t="shared" si="1"/>
        <v>0.30789239425335785</v>
      </c>
      <c r="M15">
        <f t="shared" si="0"/>
        <v>584.6391254960912</v>
      </c>
    </row>
    <row r="16" spans="1:13" x14ac:dyDescent="0.25">
      <c r="A16" t="s">
        <v>366</v>
      </c>
      <c r="B16">
        <v>157544.19</v>
      </c>
      <c r="C16">
        <v>7069.14</v>
      </c>
      <c r="D16">
        <v>778.62</v>
      </c>
      <c r="E16">
        <v>584.46</v>
      </c>
      <c r="F16">
        <v>1.33</v>
      </c>
      <c r="G16">
        <v>238.89</v>
      </c>
      <c r="H16">
        <v>447.87</v>
      </c>
      <c r="I16">
        <v>24.29</v>
      </c>
      <c r="J16">
        <v>22.18</v>
      </c>
      <c r="K16">
        <v>0.66900000000000004</v>
      </c>
      <c r="L16" s="16">
        <f t="shared" si="1"/>
        <v>3.9616772388809625E-2</v>
      </c>
      <c r="M16">
        <f t="shared" si="0"/>
        <v>197.59292136744943</v>
      </c>
    </row>
    <row r="17" spans="1:13" x14ac:dyDescent="0.25">
      <c r="A17" t="s">
        <v>366</v>
      </c>
      <c r="B17">
        <v>4936.21</v>
      </c>
      <c r="C17">
        <v>580.45000000000005</v>
      </c>
      <c r="D17">
        <v>145.94999999999999</v>
      </c>
      <c r="E17">
        <v>137.91</v>
      </c>
      <c r="F17">
        <v>1.06</v>
      </c>
      <c r="G17">
        <v>51.13</v>
      </c>
      <c r="H17">
        <v>79.28</v>
      </c>
      <c r="I17">
        <v>10.96</v>
      </c>
      <c r="J17">
        <v>4.33</v>
      </c>
      <c r="K17">
        <v>0.66900000000000004</v>
      </c>
      <c r="L17" s="16">
        <f t="shared" si="1"/>
        <v>0.18410850881905261</v>
      </c>
      <c r="M17">
        <f t="shared" si="0"/>
        <v>417.70385050328048</v>
      </c>
    </row>
    <row r="18" spans="1:13" x14ac:dyDescent="0.25">
      <c r="A18" t="s">
        <v>367</v>
      </c>
      <c r="B18">
        <v>8538.42</v>
      </c>
      <c r="C18">
        <v>819.46</v>
      </c>
      <c r="D18">
        <v>161.47999999999999</v>
      </c>
      <c r="E18">
        <v>138.99</v>
      </c>
      <c r="F18">
        <v>1.1599999999999999</v>
      </c>
      <c r="G18">
        <v>51.52</v>
      </c>
      <c r="H18">
        <v>104.27</v>
      </c>
      <c r="I18">
        <v>13.07</v>
      </c>
      <c r="J18">
        <v>2.66</v>
      </c>
      <c r="K18">
        <v>0.80300000000000005</v>
      </c>
      <c r="L18" s="16">
        <f t="shared" si="1"/>
        <v>0.15978347387367367</v>
      </c>
      <c r="M18">
        <f t="shared" si="0"/>
        <v>386.22814638631826</v>
      </c>
    </row>
    <row r="19" spans="1:13" x14ac:dyDescent="0.25">
      <c r="A19" t="s">
        <v>367</v>
      </c>
      <c r="B19">
        <v>189462.77</v>
      </c>
      <c r="C19">
        <v>8874.2199999999993</v>
      </c>
      <c r="D19">
        <v>970.49</v>
      </c>
      <c r="E19">
        <v>965.67</v>
      </c>
      <c r="F19">
        <v>1</v>
      </c>
      <c r="G19">
        <v>304.44</v>
      </c>
      <c r="H19">
        <v>491.15</v>
      </c>
      <c r="I19">
        <v>25.94</v>
      </c>
      <c r="J19">
        <v>8.52</v>
      </c>
      <c r="K19">
        <v>0.80300000000000005</v>
      </c>
      <c r="L19" s="16">
        <f t="shared" si="1"/>
        <v>3.023245147029905E-2</v>
      </c>
      <c r="M19">
        <f t="shared" si="0"/>
        <v>193.44415296073197</v>
      </c>
    </row>
    <row r="20" spans="1:13" x14ac:dyDescent="0.25">
      <c r="A20" t="s">
        <v>367</v>
      </c>
      <c r="B20">
        <v>8825.64</v>
      </c>
      <c r="C20">
        <v>555.94000000000005</v>
      </c>
      <c r="D20">
        <v>163.09</v>
      </c>
      <c r="E20">
        <v>120.51</v>
      </c>
      <c r="F20">
        <v>1.35</v>
      </c>
      <c r="G20">
        <v>46.91</v>
      </c>
      <c r="H20">
        <v>106.01</v>
      </c>
      <c r="I20">
        <v>18.170000000000002</v>
      </c>
      <c r="J20">
        <v>17.190000000000001</v>
      </c>
      <c r="K20">
        <v>0.80300000000000005</v>
      </c>
      <c r="L20" s="16">
        <f t="shared" si="1"/>
        <v>0.35883948691727208</v>
      </c>
      <c r="M20">
        <f t="shared" si="0"/>
        <v>496.08651608600928</v>
      </c>
    </row>
    <row r="21" spans="1:13" x14ac:dyDescent="0.25">
      <c r="A21" t="s">
        <v>367</v>
      </c>
      <c r="B21">
        <v>9712.4599999999991</v>
      </c>
      <c r="C21">
        <v>633.07000000000005</v>
      </c>
      <c r="D21">
        <v>212.9</v>
      </c>
      <c r="E21">
        <v>111.67</v>
      </c>
      <c r="F21">
        <v>1.91</v>
      </c>
      <c r="G21">
        <v>58.27</v>
      </c>
      <c r="H21">
        <v>111.2</v>
      </c>
      <c r="I21">
        <v>11.85</v>
      </c>
      <c r="J21">
        <v>26.94</v>
      </c>
      <c r="K21">
        <v>0.80300000000000005</v>
      </c>
      <c r="L21" s="16">
        <f t="shared" si="1"/>
        <v>0.30453389698986377</v>
      </c>
      <c r="M21">
        <f t="shared" si="0"/>
        <v>339.18903089116691</v>
      </c>
    </row>
    <row r="22" spans="1:13" x14ac:dyDescent="0.25">
      <c r="A22" t="s">
        <v>368</v>
      </c>
      <c r="B22">
        <v>9318.11</v>
      </c>
      <c r="C22">
        <v>573.62</v>
      </c>
      <c r="D22">
        <v>139.79</v>
      </c>
      <c r="E22">
        <v>137.38</v>
      </c>
      <c r="F22">
        <v>1.02</v>
      </c>
      <c r="G22">
        <v>46.31</v>
      </c>
      <c r="H22">
        <v>108.92</v>
      </c>
      <c r="I22">
        <v>24.17</v>
      </c>
      <c r="J22">
        <v>12.93</v>
      </c>
      <c r="K22">
        <v>0.80300000000000005</v>
      </c>
      <c r="L22" s="16">
        <f t="shared" si="1"/>
        <v>0.35586815495490509</v>
      </c>
      <c r="M22">
        <f t="shared" si="0"/>
        <v>609.93866207519193</v>
      </c>
    </row>
    <row r="23" spans="1:13" x14ac:dyDescent="0.25">
      <c r="A23" t="s">
        <v>368</v>
      </c>
      <c r="B23">
        <v>67108.179999999993</v>
      </c>
      <c r="C23">
        <v>4523.07</v>
      </c>
      <c r="D23">
        <v>531.04</v>
      </c>
      <c r="E23">
        <v>518.99</v>
      </c>
      <c r="F23">
        <v>1.02</v>
      </c>
      <c r="G23">
        <v>193.71</v>
      </c>
      <c r="H23">
        <v>292.31</v>
      </c>
      <c r="I23">
        <v>18.649999999999999</v>
      </c>
      <c r="J23">
        <v>10.61</v>
      </c>
      <c r="K23">
        <v>0.80300000000000005</v>
      </c>
      <c r="L23" s="16">
        <f t="shared" si="1"/>
        <v>4.1221017404423681E-2</v>
      </c>
      <c r="M23">
        <f t="shared" si="0"/>
        <v>225.01894240185723</v>
      </c>
    </row>
    <row r="24" spans="1:13" x14ac:dyDescent="0.25">
      <c r="A24" t="s">
        <v>368</v>
      </c>
      <c r="B24">
        <v>3422.73</v>
      </c>
      <c r="C24">
        <v>296.45</v>
      </c>
      <c r="D24">
        <v>80.34</v>
      </c>
      <c r="E24">
        <v>73.11</v>
      </c>
      <c r="F24">
        <v>1.1000000000000001</v>
      </c>
      <c r="G24">
        <v>26.44</v>
      </c>
      <c r="H24">
        <v>66.010000000000005</v>
      </c>
      <c r="I24">
        <v>17.29</v>
      </c>
      <c r="J24">
        <v>5.92</v>
      </c>
      <c r="K24">
        <v>0.80300000000000005</v>
      </c>
      <c r="L24" s="16">
        <f t="shared" si="1"/>
        <v>0.48941761474218487</v>
      </c>
      <c r="M24">
        <f t="shared" si="0"/>
        <v>696.4647765066311</v>
      </c>
    </row>
    <row r="25" spans="1:13" x14ac:dyDescent="0.25">
      <c r="A25" t="s">
        <v>368</v>
      </c>
      <c r="B25">
        <v>120081.38</v>
      </c>
      <c r="C25">
        <v>4827.5600000000004</v>
      </c>
      <c r="D25">
        <v>809.82</v>
      </c>
      <c r="E25">
        <v>490.07</v>
      </c>
      <c r="F25">
        <v>1.65</v>
      </c>
      <c r="G25">
        <v>221.76</v>
      </c>
      <c r="H25">
        <v>391.01</v>
      </c>
      <c r="I25">
        <v>33.880000000000003</v>
      </c>
      <c r="J25">
        <v>36.29</v>
      </c>
      <c r="K25">
        <v>0.80300000000000005</v>
      </c>
      <c r="L25" s="16">
        <f t="shared" si="1"/>
        <v>6.4748568905741516E-2</v>
      </c>
      <c r="M25">
        <f t="shared" si="0"/>
        <v>287.44541011598437</v>
      </c>
    </row>
    <row r="26" spans="1:13" x14ac:dyDescent="0.25">
      <c r="A26" t="s">
        <v>368</v>
      </c>
      <c r="B26">
        <v>30991.72</v>
      </c>
      <c r="C26">
        <v>2201.2800000000002</v>
      </c>
      <c r="D26">
        <v>342.24</v>
      </c>
      <c r="E26">
        <v>327.78</v>
      </c>
      <c r="F26">
        <v>1.04</v>
      </c>
      <c r="G26">
        <v>116.45</v>
      </c>
      <c r="H26">
        <v>198.65</v>
      </c>
      <c r="I26">
        <v>16.39</v>
      </c>
      <c r="J26">
        <v>11.01</v>
      </c>
      <c r="K26">
        <v>0.80300000000000005</v>
      </c>
      <c r="L26" s="16">
        <f t="shared" si="1"/>
        <v>8.0372035642596096E-2</v>
      </c>
      <c r="M26">
        <f t="shared" si="0"/>
        <v>276.40332044385104</v>
      </c>
    </row>
    <row r="27" spans="1:13" x14ac:dyDescent="0.25">
      <c r="A27" t="s">
        <v>369</v>
      </c>
      <c r="B27">
        <v>81095.98</v>
      </c>
      <c r="C27">
        <v>3980.79</v>
      </c>
      <c r="D27">
        <v>686.09</v>
      </c>
      <c r="E27">
        <v>494.89</v>
      </c>
      <c r="F27">
        <v>1.39</v>
      </c>
      <c r="G27">
        <v>206.65</v>
      </c>
      <c r="H27">
        <v>321.33</v>
      </c>
      <c r="I27">
        <v>22.54</v>
      </c>
      <c r="J27">
        <v>21.01</v>
      </c>
      <c r="K27">
        <v>0.80300000000000005</v>
      </c>
      <c r="L27" s="16">
        <f t="shared" si="1"/>
        <v>6.4308836910020525E-2</v>
      </c>
      <c r="M27">
        <f t="shared" si="0"/>
        <v>242.74654578205318</v>
      </c>
    </row>
    <row r="28" spans="1:13" x14ac:dyDescent="0.25">
      <c r="A28" t="s">
        <v>369</v>
      </c>
      <c r="B28">
        <v>6006.39</v>
      </c>
      <c r="C28">
        <v>477.21</v>
      </c>
      <c r="D28">
        <v>156.66</v>
      </c>
      <c r="E28">
        <v>87.57</v>
      </c>
      <c r="F28">
        <v>1.79</v>
      </c>
      <c r="G28">
        <v>45.39</v>
      </c>
      <c r="H28">
        <v>87.45</v>
      </c>
      <c r="I28">
        <v>17.07</v>
      </c>
      <c r="J28">
        <v>18.79</v>
      </c>
      <c r="K28">
        <v>0.80300000000000005</v>
      </c>
      <c r="L28" s="16">
        <f t="shared" si="1"/>
        <v>0.33143954212442278</v>
      </c>
      <c r="M28">
        <f t="shared" si="0"/>
        <v>550.46525833620535</v>
      </c>
    </row>
    <row r="29" spans="1:13" x14ac:dyDescent="0.25">
      <c r="A29" t="s">
        <v>369</v>
      </c>
      <c r="B29">
        <v>29982.27</v>
      </c>
      <c r="C29">
        <v>1000.22</v>
      </c>
      <c r="D29">
        <v>280.38</v>
      </c>
      <c r="E29">
        <v>230.57</v>
      </c>
      <c r="F29">
        <v>1.22</v>
      </c>
      <c r="G29">
        <v>82.85</v>
      </c>
      <c r="H29">
        <v>195.38</v>
      </c>
      <c r="I29">
        <v>45.62</v>
      </c>
      <c r="J29">
        <v>41.72</v>
      </c>
      <c r="K29">
        <v>0.80300000000000005</v>
      </c>
      <c r="L29" s="16">
        <f t="shared" si="1"/>
        <v>0.37660259331116014</v>
      </c>
      <c r="M29">
        <f t="shared" si="0"/>
        <v>635.28863943901501</v>
      </c>
    </row>
    <row r="30" spans="1:13" x14ac:dyDescent="0.25">
      <c r="A30" t="s">
        <v>369</v>
      </c>
      <c r="B30">
        <v>12158.01</v>
      </c>
      <c r="C30">
        <v>963.26</v>
      </c>
      <c r="D30">
        <v>216.91</v>
      </c>
      <c r="E30">
        <v>136.58000000000001</v>
      </c>
      <c r="F30">
        <v>1.59</v>
      </c>
      <c r="G30">
        <v>62.33</v>
      </c>
      <c r="H30">
        <v>124.42</v>
      </c>
      <c r="I30">
        <v>16.79</v>
      </c>
      <c r="J30">
        <v>17.510000000000002</v>
      </c>
      <c r="K30">
        <v>0.80300000000000005</v>
      </c>
      <c r="L30" s="16">
        <f t="shared" si="1"/>
        <v>0.16465893711434332</v>
      </c>
      <c r="M30">
        <f t="shared" si="0"/>
        <v>409.71262618893007</v>
      </c>
    </row>
    <row r="31" spans="1:13" x14ac:dyDescent="0.25">
      <c r="A31" t="s">
        <v>370</v>
      </c>
      <c r="B31">
        <v>34670.019999999997</v>
      </c>
      <c r="C31">
        <v>2312.42</v>
      </c>
      <c r="D31">
        <v>470.65</v>
      </c>
      <c r="E31">
        <v>230.97</v>
      </c>
      <c r="F31">
        <v>2.04</v>
      </c>
      <c r="G31">
        <v>140.22999999999999</v>
      </c>
      <c r="H31">
        <v>210.1</v>
      </c>
      <c r="I31">
        <v>17.510000000000002</v>
      </c>
      <c r="J31">
        <v>20.81</v>
      </c>
      <c r="K31">
        <v>0.66900000000000004</v>
      </c>
      <c r="L31" s="16">
        <f t="shared" si="1"/>
        <v>8.147615437752137E-2</v>
      </c>
      <c r="M31">
        <f t="shared" si="0"/>
        <v>278.63715267826609</v>
      </c>
    </row>
    <row r="32" spans="1:13" x14ac:dyDescent="0.25">
      <c r="A32" t="s">
        <v>370</v>
      </c>
      <c r="B32">
        <v>2937.61</v>
      </c>
      <c r="C32">
        <v>203.52</v>
      </c>
      <c r="D32">
        <v>73.64</v>
      </c>
      <c r="E32">
        <v>58.25</v>
      </c>
      <c r="F32">
        <v>1.26</v>
      </c>
      <c r="G32">
        <v>23.16</v>
      </c>
      <c r="H32">
        <v>61.16</v>
      </c>
      <c r="I32">
        <v>24.93</v>
      </c>
      <c r="J32">
        <v>23.17</v>
      </c>
      <c r="K32">
        <v>0.66900000000000004</v>
      </c>
      <c r="L32" s="16">
        <f t="shared" si="1"/>
        <v>0.89123003486822872</v>
      </c>
      <c r="M32">
        <f t="shared" si="0"/>
        <v>992.09849313253153</v>
      </c>
    </row>
    <row r="33" spans="1:13" s="32" customFormat="1" x14ac:dyDescent="0.25">
      <c r="A33" s="32" t="s">
        <v>371</v>
      </c>
      <c r="B33" s="32">
        <v>8366.74</v>
      </c>
      <c r="C33" s="32">
        <v>415.35</v>
      </c>
      <c r="D33" s="32">
        <v>152.63999999999999</v>
      </c>
      <c r="E33" s="32">
        <v>99.62</v>
      </c>
      <c r="F33" s="32">
        <v>1.53</v>
      </c>
      <c r="G33" s="32">
        <v>42.34</v>
      </c>
      <c r="H33" s="32">
        <v>103.21</v>
      </c>
      <c r="I33" s="32">
        <v>6.47</v>
      </c>
      <c r="J33" s="32">
        <v>12.33</v>
      </c>
      <c r="K33" s="32">
        <v>0.80300000000000005</v>
      </c>
      <c r="L33" s="16">
        <f t="shared" si="1"/>
        <v>0.60944947564956586</v>
      </c>
      <c r="M33">
        <f t="shared" si="0"/>
        <v>221.86916590171236</v>
      </c>
    </row>
    <row r="34" spans="1:13" x14ac:dyDescent="0.25">
      <c r="A34" t="s">
        <v>371</v>
      </c>
      <c r="B34">
        <v>16795.439999999999</v>
      </c>
      <c r="C34">
        <v>1174.55</v>
      </c>
      <c r="D34">
        <v>249.85</v>
      </c>
      <c r="E34">
        <v>242.62</v>
      </c>
      <c r="F34">
        <v>1.03</v>
      </c>
      <c r="G34">
        <v>79.52</v>
      </c>
      <c r="H34">
        <v>146.22999999999999</v>
      </c>
      <c r="I34">
        <v>14.54</v>
      </c>
      <c r="J34">
        <v>8.81</v>
      </c>
      <c r="K34">
        <v>0.80300000000000005</v>
      </c>
      <c r="L34" s="16">
        <f t="shared" si="1"/>
        <v>0.15298830444403844</v>
      </c>
      <c r="M34">
        <f t="shared" ref="M34:M65" si="2">ka*rho*(I34/H34)^(3-(2*Dalpha))</f>
        <v>320.90263988763672</v>
      </c>
    </row>
    <row r="35" spans="1:13" x14ac:dyDescent="0.25">
      <c r="A35" t="s">
        <v>371</v>
      </c>
      <c r="B35">
        <v>8105.98</v>
      </c>
      <c r="C35">
        <v>494.89</v>
      </c>
      <c r="D35">
        <v>199.24</v>
      </c>
      <c r="E35">
        <v>101.23</v>
      </c>
      <c r="F35">
        <v>1.97</v>
      </c>
      <c r="G35">
        <v>56.49</v>
      </c>
      <c r="H35">
        <v>101.59</v>
      </c>
      <c r="I35">
        <v>16.399999999999999</v>
      </c>
      <c r="J35">
        <v>20.03</v>
      </c>
      <c r="K35">
        <v>0.80300000000000005</v>
      </c>
      <c r="L35" s="16">
        <f t="shared" si="1"/>
        <v>0.41590872890793029</v>
      </c>
      <c r="M35">
        <f t="shared" si="2"/>
        <v>472.87380714437052</v>
      </c>
    </row>
    <row r="36" spans="1:13" x14ac:dyDescent="0.25">
      <c r="A36" t="s">
        <v>372</v>
      </c>
      <c r="B36">
        <v>7531.39</v>
      </c>
      <c r="C36">
        <v>735.77</v>
      </c>
      <c r="D36">
        <v>139.25</v>
      </c>
      <c r="E36">
        <v>105.78</v>
      </c>
      <c r="F36">
        <v>1.32</v>
      </c>
      <c r="G36">
        <v>42.8</v>
      </c>
      <c r="H36">
        <v>97.92</v>
      </c>
      <c r="I36">
        <v>12.34</v>
      </c>
      <c r="J36">
        <v>11.57</v>
      </c>
      <c r="K36">
        <v>0.66900000000000004</v>
      </c>
      <c r="L36" s="16">
        <f t="shared" si="1"/>
        <v>0.17482391806251574</v>
      </c>
      <c r="M36">
        <f t="shared" si="2"/>
        <v>387.88765021047237</v>
      </c>
    </row>
    <row r="37" spans="1:13" x14ac:dyDescent="0.25">
      <c r="A37" t="s">
        <v>372</v>
      </c>
      <c r="B37">
        <v>12622.68</v>
      </c>
      <c r="C37">
        <v>1085.24</v>
      </c>
      <c r="D37">
        <v>206.87</v>
      </c>
      <c r="E37">
        <v>184.78</v>
      </c>
      <c r="F37">
        <v>1.1200000000000001</v>
      </c>
      <c r="G37">
        <v>68.540000000000006</v>
      </c>
      <c r="H37">
        <v>126.77</v>
      </c>
      <c r="I37">
        <v>13.8</v>
      </c>
      <c r="J37">
        <v>9.02</v>
      </c>
      <c r="K37">
        <v>0.66900000000000004</v>
      </c>
      <c r="L37" s="16">
        <f t="shared" si="1"/>
        <v>0.13468209121931982</v>
      </c>
      <c r="M37">
        <f t="shared" si="2"/>
        <v>345.01742174863733</v>
      </c>
    </row>
    <row r="38" spans="1:13" x14ac:dyDescent="0.25">
      <c r="A38" t="s">
        <v>372</v>
      </c>
      <c r="B38">
        <v>14015.29</v>
      </c>
      <c r="C38">
        <v>1190.3499999999999</v>
      </c>
      <c r="D38">
        <v>205.53</v>
      </c>
      <c r="E38">
        <v>166.7</v>
      </c>
      <c r="F38">
        <v>1.23</v>
      </c>
      <c r="G38">
        <v>58.19</v>
      </c>
      <c r="H38">
        <v>133.58000000000001</v>
      </c>
      <c r="I38">
        <v>10.91</v>
      </c>
      <c r="J38">
        <v>9.19</v>
      </c>
      <c r="K38">
        <v>0.66900000000000004</v>
      </c>
      <c r="L38" s="16">
        <f t="shared" si="1"/>
        <v>0.12429755901039147</v>
      </c>
      <c r="M38">
        <f t="shared" si="2"/>
        <v>274.16852636605825</v>
      </c>
    </row>
    <row r="39" spans="1:13" x14ac:dyDescent="0.25">
      <c r="A39" t="s">
        <v>372</v>
      </c>
      <c r="B39">
        <v>7819.59</v>
      </c>
      <c r="C39">
        <v>494.08</v>
      </c>
      <c r="D39">
        <v>155.32</v>
      </c>
      <c r="E39">
        <v>111.14</v>
      </c>
      <c r="F39">
        <v>1.4</v>
      </c>
      <c r="G39">
        <v>48.48</v>
      </c>
      <c r="H39">
        <v>99.78</v>
      </c>
      <c r="I39">
        <v>24.52</v>
      </c>
      <c r="J39">
        <v>24.25</v>
      </c>
      <c r="K39">
        <v>0.66900000000000004</v>
      </c>
      <c r="L39" s="16">
        <f t="shared" si="1"/>
        <v>0.40253096825225781</v>
      </c>
      <c r="M39">
        <f t="shared" si="2"/>
        <v>661.80877554543304</v>
      </c>
    </row>
    <row r="40" spans="1:13" x14ac:dyDescent="0.25">
      <c r="A40" t="s">
        <v>372</v>
      </c>
      <c r="B40">
        <v>19967.16</v>
      </c>
      <c r="C40">
        <v>1249.94</v>
      </c>
      <c r="D40">
        <v>300.60000000000002</v>
      </c>
      <c r="E40">
        <v>228.97</v>
      </c>
      <c r="F40">
        <v>1.31</v>
      </c>
      <c r="G40">
        <v>99.84</v>
      </c>
      <c r="H40">
        <v>159.44999999999999</v>
      </c>
      <c r="I40">
        <v>22.19</v>
      </c>
      <c r="J40">
        <v>20.49</v>
      </c>
      <c r="K40">
        <v>0.66900000000000004</v>
      </c>
      <c r="L40" s="16">
        <f t="shared" si="1"/>
        <v>0.16060084622398618</v>
      </c>
      <c r="M40">
        <f t="shared" si="2"/>
        <v>419.93026064178792</v>
      </c>
    </row>
    <row r="41" spans="1:13" x14ac:dyDescent="0.25">
      <c r="A41" t="s">
        <v>372</v>
      </c>
      <c r="B41">
        <v>28399.02</v>
      </c>
      <c r="C41">
        <v>1087.25</v>
      </c>
      <c r="D41">
        <v>257.08</v>
      </c>
      <c r="E41">
        <v>221.6</v>
      </c>
      <c r="F41">
        <v>1.1599999999999999</v>
      </c>
      <c r="G41">
        <v>81.150000000000006</v>
      </c>
      <c r="H41">
        <v>190.15</v>
      </c>
      <c r="I41">
        <v>30.98</v>
      </c>
      <c r="J41">
        <v>24.7</v>
      </c>
      <c r="K41">
        <v>0.66900000000000004</v>
      </c>
      <c r="L41" s="16">
        <f t="shared" si="1"/>
        <v>0.30189393271471843</v>
      </c>
      <c r="M41">
        <f t="shared" si="2"/>
        <v>476.36409013992164</v>
      </c>
    </row>
    <row r="42" spans="1:13" x14ac:dyDescent="0.25">
      <c r="A42" t="s">
        <v>372</v>
      </c>
      <c r="B42">
        <v>9882.2900000000009</v>
      </c>
      <c r="C42">
        <v>773.26</v>
      </c>
      <c r="D42">
        <v>181.43</v>
      </c>
      <c r="E42">
        <v>122.52</v>
      </c>
      <c r="F42">
        <v>1.48</v>
      </c>
      <c r="G42">
        <v>53.23</v>
      </c>
      <c r="H42">
        <v>112.17</v>
      </c>
      <c r="I42">
        <v>15.26</v>
      </c>
      <c r="J42">
        <v>15.61</v>
      </c>
      <c r="K42">
        <v>0.66900000000000004</v>
      </c>
      <c r="L42" s="16">
        <f t="shared" si="1"/>
        <v>0.20769037384969369</v>
      </c>
      <c r="M42">
        <f t="shared" si="2"/>
        <v>412.37582706800708</v>
      </c>
    </row>
    <row r="43" spans="1:13" x14ac:dyDescent="0.25">
      <c r="A43" t="s">
        <v>373</v>
      </c>
      <c r="B43">
        <v>18663.97</v>
      </c>
      <c r="C43">
        <v>745.54</v>
      </c>
      <c r="D43">
        <v>239.41</v>
      </c>
      <c r="E43">
        <v>217.72</v>
      </c>
      <c r="F43">
        <v>1.1000000000000001</v>
      </c>
      <c r="G43">
        <v>71.95</v>
      </c>
      <c r="H43">
        <v>154.15</v>
      </c>
      <c r="I43">
        <v>31.71</v>
      </c>
      <c r="J43">
        <v>21.73</v>
      </c>
      <c r="K43">
        <v>0.80300000000000005</v>
      </c>
      <c r="L43" s="16">
        <f t="shared" si="1"/>
        <v>0.42196068923199526</v>
      </c>
      <c r="M43">
        <f t="shared" si="2"/>
        <v>574.0544910651148</v>
      </c>
    </row>
    <row r="44" spans="1:13" x14ac:dyDescent="0.25">
      <c r="A44" t="s">
        <v>373</v>
      </c>
      <c r="B44">
        <v>2670.8</v>
      </c>
      <c r="C44">
        <v>204.86</v>
      </c>
      <c r="D44">
        <v>75.52</v>
      </c>
      <c r="E44">
        <v>49.81</v>
      </c>
      <c r="F44">
        <v>1.52</v>
      </c>
      <c r="G44">
        <v>22.67</v>
      </c>
      <c r="H44">
        <v>58.31</v>
      </c>
      <c r="I44">
        <v>28.72</v>
      </c>
      <c r="J44">
        <v>29.19</v>
      </c>
      <c r="K44">
        <v>0.80300000000000005</v>
      </c>
      <c r="L44" s="16">
        <f t="shared" si="1"/>
        <v>0.79971804349919506</v>
      </c>
      <c r="M44">
        <f t="shared" si="2"/>
        <v>1154.2611113004882</v>
      </c>
    </row>
    <row r="45" spans="1:13" x14ac:dyDescent="0.25">
      <c r="A45" t="s">
        <v>373</v>
      </c>
      <c r="B45">
        <v>109742.2</v>
      </c>
      <c r="C45">
        <v>4838.8100000000004</v>
      </c>
      <c r="D45">
        <v>624.23</v>
      </c>
      <c r="E45">
        <v>572.01</v>
      </c>
      <c r="F45">
        <v>1.0900000000000001</v>
      </c>
      <c r="G45">
        <v>207.92</v>
      </c>
      <c r="H45">
        <v>373.8</v>
      </c>
      <c r="I45">
        <v>19.11</v>
      </c>
      <c r="J45">
        <v>14.11</v>
      </c>
      <c r="K45">
        <v>0.80300000000000005</v>
      </c>
      <c r="L45" s="16">
        <f t="shared" si="1"/>
        <v>5.889879195379507E-2</v>
      </c>
      <c r="M45">
        <f t="shared" si="2"/>
        <v>188.47253006927374</v>
      </c>
    </row>
    <row r="46" spans="1:13" x14ac:dyDescent="0.25">
      <c r="A46" t="s">
        <v>373</v>
      </c>
      <c r="B46">
        <v>8210.5400000000009</v>
      </c>
      <c r="C46">
        <v>611.38</v>
      </c>
      <c r="D46">
        <v>227.36</v>
      </c>
      <c r="E46">
        <v>134.16999999999999</v>
      </c>
      <c r="F46">
        <v>1.69</v>
      </c>
      <c r="G46">
        <v>70.77</v>
      </c>
      <c r="H46">
        <v>102.24</v>
      </c>
      <c r="I46">
        <v>19.670000000000002</v>
      </c>
      <c r="J46">
        <v>21.16</v>
      </c>
      <c r="K46">
        <v>0.80300000000000005</v>
      </c>
      <c r="L46" s="16">
        <f t="shared" si="1"/>
        <v>0.27603180800079352</v>
      </c>
      <c r="M46">
        <f t="shared" si="2"/>
        <v>544.12385198095069</v>
      </c>
    </row>
    <row r="47" spans="1:13" x14ac:dyDescent="0.25">
      <c r="A47" t="s">
        <v>373</v>
      </c>
      <c r="B47">
        <v>33923.279999999999</v>
      </c>
      <c r="C47">
        <v>1536.88</v>
      </c>
      <c r="D47">
        <v>310.11</v>
      </c>
      <c r="E47">
        <v>259.49</v>
      </c>
      <c r="F47">
        <v>1.2</v>
      </c>
      <c r="G47">
        <v>90.45</v>
      </c>
      <c r="H47">
        <v>207.83</v>
      </c>
      <c r="I47">
        <v>19.2</v>
      </c>
      <c r="J47">
        <v>14.16</v>
      </c>
      <c r="K47">
        <v>0.80300000000000005</v>
      </c>
      <c r="L47" s="16">
        <f t="shared" si="1"/>
        <v>0.18047946006699353</v>
      </c>
      <c r="M47">
        <f t="shared" si="2"/>
        <v>302.56963507391157</v>
      </c>
    </row>
    <row r="48" spans="1:13" x14ac:dyDescent="0.25">
      <c r="A48" t="s">
        <v>373</v>
      </c>
      <c r="B48">
        <v>21916.3</v>
      </c>
      <c r="C48">
        <v>1496.71</v>
      </c>
      <c r="D48">
        <v>254.67</v>
      </c>
      <c r="E48">
        <v>211.29</v>
      </c>
      <c r="F48">
        <v>1.21</v>
      </c>
      <c r="G48">
        <v>76.19</v>
      </c>
      <c r="H48">
        <v>167.05</v>
      </c>
      <c r="I48">
        <v>18.02</v>
      </c>
      <c r="J48">
        <v>13.8</v>
      </c>
      <c r="K48">
        <v>0.80300000000000005</v>
      </c>
      <c r="L48" s="16">
        <f t="shared" si="1"/>
        <v>0.12294242635666802</v>
      </c>
      <c r="M48">
        <f t="shared" si="2"/>
        <v>342.51342133375692</v>
      </c>
    </row>
    <row r="49" spans="1:13" x14ac:dyDescent="0.25">
      <c r="A49" t="s">
        <v>373</v>
      </c>
      <c r="B49">
        <v>10479.24</v>
      </c>
      <c r="C49">
        <v>826.69</v>
      </c>
      <c r="D49">
        <v>162.28</v>
      </c>
      <c r="E49">
        <v>138.18</v>
      </c>
      <c r="F49">
        <v>1.17</v>
      </c>
      <c r="G49">
        <v>47.46</v>
      </c>
      <c r="H49">
        <v>115.51</v>
      </c>
      <c r="I49">
        <v>12.04</v>
      </c>
      <c r="J49">
        <v>9.65</v>
      </c>
      <c r="K49">
        <v>0.80300000000000005</v>
      </c>
      <c r="L49" s="16">
        <f t="shared" si="1"/>
        <v>0.19268782846857765</v>
      </c>
      <c r="M49">
        <f t="shared" si="2"/>
        <v>333.23949759637975</v>
      </c>
    </row>
    <row r="50" spans="1:13" x14ac:dyDescent="0.25">
      <c r="A50" t="s">
        <v>374</v>
      </c>
      <c r="B50">
        <v>10491.86</v>
      </c>
      <c r="C50">
        <v>845.57</v>
      </c>
      <c r="D50">
        <v>212.9</v>
      </c>
      <c r="E50">
        <v>93.73</v>
      </c>
      <c r="F50">
        <v>2.27</v>
      </c>
      <c r="G50">
        <v>62.65</v>
      </c>
      <c r="H50">
        <v>115.58</v>
      </c>
      <c r="I50">
        <v>12.94</v>
      </c>
      <c r="J50">
        <v>16.579999999999998</v>
      </c>
      <c r="K50">
        <v>0.66900000000000004</v>
      </c>
      <c r="L50" s="16">
        <f t="shared" si="1"/>
        <v>0.18440097730563271</v>
      </c>
      <c r="M50">
        <f t="shared" si="2"/>
        <v>352.85170275523427</v>
      </c>
    </row>
    <row r="51" spans="1:13" x14ac:dyDescent="0.25">
      <c r="A51" t="s">
        <v>374</v>
      </c>
      <c r="B51">
        <v>2864.55</v>
      </c>
      <c r="C51">
        <v>246.37</v>
      </c>
      <c r="D51">
        <v>70.3</v>
      </c>
      <c r="E51">
        <v>70.3</v>
      </c>
      <c r="F51">
        <v>1</v>
      </c>
      <c r="G51">
        <v>23.92</v>
      </c>
      <c r="H51">
        <v>60.39</v>
      </c>
      <c r="I51">
        <v>17.98</v>
      </c>
      <c r="J51">
        <v>11.57</v>
      </c>
      <c r="K51">
        <v>0.66900000000000004</v>
      </c>
      <c r="L51" s="16">
        <f t="shared" si="1"/>
        <v>0.59304906311547823</v>
      </c>
      <c r="M51">
        <f t="shared" si="2"/>
        <v>771.63279073059891</v>
      </c>
    </row>
    <row r="52" spans="1:13" x14ac:dyDescent="0.25">
      <c r="A52" t="s">
        <v>374</v>
      </c>
      <c r="B52">
        <v>5559.23</v>
      </c>
      <c r="C52">
        <v>380.94</v>
      </c>
      <c r="D52">
        <v>117.16</v>
      </c>
      <c r="E52">
        <v>85.69</v>
      </c>
      <c r="F52">
        <v>1.37</v>
      </c>
      <c r="G52">
        <v>33.54</v>
      </c>
      <c r="H52">
        <v>84.13</v>
      </c>
      <c r="I52">
        <v>16.100000000000001</v>
      </c>
      <c r="J52">
        <v>15.61</v>
      </c>
      <c r="K52">
        <v>0.66900000000000004</v>
      </c>
      <c r="L52" s="16">
        <f t="shared" si="1"/>
        <v>0.48140583663831216</v>
      </c>
      <c r="M52">
        <f t="shared" si="2"/>
        <v>541.81489282364032</v>
      </c>
    </row>
    <row r="53" spans="1:13" x14ac:dyDescent="0.25">
      <c r="A53" t="s">
        <v>374</v>
      </c>
      <c r="B53">
        <v>7284.42</v>
      </c>
      <c r="C53">
        <v>535.59</v>
      </c>
      <c r="D53">
        <v>137.25</v>
      </c>
      <c r="E53">
        <v>94.4</v>
      </c>
      <c r="F53">
        <v>1.45</v>
      </c>
      <c r="G53">
        <v>38.35</v>
      </c>
      <c r="H53">
        <v>96.31</v>
      </c>
      <c r="I53">
        <v>16.39</v>
      </c>
      <c r="J53">
        <v>16.66</v>
      </c>
      <c r="K53">
        <v>0.66900000000000004</v>
      </c>
      <c r="L53" s="16">
        <f t="shared" si="1"/>
        <v>0.31910963903733292</v>
      </c>
      <c r="M53">
        <f t="shared" si="2"/>
        <v>493.26125680972234</v>
      </c>
    </row>
    <row r="54" spans="1:13" x14ac:dyDescent="0.25">
      <c r="A54" t="s">
        <v>374</v>
      </c>
      <c r="B54">
        <v>5712.08</v>
      </c>
      <c r="C54">
        <v>362.86</v>
      </c>
      <c r="D54">
        <v>117.16</v>
      </c>
      <c r="E54">
        <v>109.8</v>
      </c>
      <c r="F54">
        <v>1.07</v>
      </c>
      <c r="G54">
        <v>35.94</v>
      </c>
      <c r="H54">
        <v>85.28</v>
      </c>
      <c r="I54">
        <v>20.57</v>
      </c>
      <c r="J54">
        <v>14.96</v>
      </c>
      <c r="K54">
        <v>0.66900000000000004</v>
      </c>
      <c r="L54" s="16">
        <f t="shared" si="1"/>
        <v>0.54516247286863095</v>
      </c>
      <c r="M54">
        <f t="shared" si="2"/>
        <v>652.01956634396038</v>
      </c>
    </row>
    <row r="55" spans="1:13" x14ac:dyDescent="0.25">
      <c r="A55" t="s">
        <v>374</v>
      </c>
      <c r="B55">
        <v>16787.509999999998</v>
      </c>
      <c r="C55">
        <v>1276.72</v>
      </c>
      <c r="D55">
        <v>228.97</v>
      </c>
      <c r="E55">
        <v>164.69</v>
      </c>
      <c r="F55">
        <v>1.39</v>
      </c>
      <c r="G55">
        <v>67.95</v>
      </c>
      <c r="H55">
        <v>146.19999999999999</v>
      </c>
      <c r="I55">
        <v>12.64</v>
      </c>
      <c r="J55">
        <v>12.35</v>
      </c>
      <c r="K55">
        <v>0.66900000000000004</v>
      </c>
      <c r="L55" s="16">
        <f t="shared" si="1"/>
        <v>0.1294210219888757</v>
      </c>
      <c r="M55">
        <f t="shared" si="2"/>
        <v>286.93974607562626</v>
      </c>
    </row>
    <row r="56" spans="1:13" x14ac:dyDescent="0.25">
      <c r="A56" t="s">
        <v>375</v>
      </c>
      <c r="B56">
        <v>135489.68</v>
      </c>
      <c r="C56">
        <v>5078.08</v>
      </c>
      <c r="D56">
        <v>733.76</v>
      </c>
      <c r="E56">
        <v>487.39</v>
      </c>
      <c r="F56">
        <v>1.51</v>
      </c>
      <c r="G56">
        <v>190.27</v>
      </c>
      <c r="H56">
        <v>415.34</v>
      </c>
      <c r="I56">
        <v>24.76</v>
      </c>
      <c r="J56">
        <v>25.6</v>
      </c>
      <c r="K56">
        <v>0.66900000000000004</v>
      </c>
      <c r="L56" s="16">
        <f t="shared" si="1"/>
        <v>6.6026306585551517E-2</v>
      </c>
      <c r="M56">
        <f t="shared" si="2"/>
        <v>213.12208389280227</v>
      </c>
    </row>
    <row r="57" spans="1:13" x14ac:dyDescent="0.25">
      <c r="A57" t="s">
        <v>375</v>
      </c>
      <c r="B57">
        <v>9301.84</v>
      </c>
      <c r="C57">
        <v>724.39</v>
      </c>
      <c r="D57">
        <v>145.94999999999999</v>
      </c>
      <c r="E57">
        <v>121.18</v>
      </c>
      <c r="F57">
        <v>1.2</v>
      </c>
      <c r="G57">
        <v>45.69</v>
      </c>
      <c r="H57">
        <v>108.83</v>
      </c>
      <c r="I57">
        <v>18.489999999999998</v>
      </c>
      <c r="J57">
        <v>16.2</v>
      </c>
      <c r="K57">
        <v>0.66900000000000004</v>
      </c>
      <c r="L57" s="16">
        <f t="shared" si="1"/>
        <v>0.22275826993936712</v>
      </c>
      <c r="M57">
        <f t="shared" si="2"/>
        <v>492.60812889065556</v>
      </c>
    </row>
    <row r="58" spans="1:13" x14ac:dyDescent="0.25">
      <c r="A58" t="s">
        <v>376</v>
      </c>
      <c r="B58">
        <v>216296.62</v>
      </c>
      <c r="C58">
        <v>8444.41</v>
      </c>
      <c r="D58">
        <v>1140.81</v>
      </c>
      <c r="E58">
        <v>926.31</v>
      </c>
      <c r="F58">
        <v>1.23</v>
      </c>
      <c r="G58">
        <v>350.89</v>
      </c>
      <c r="H58">
        <v>524.78</v>
      </c>
      <c r="I58">
        <v>26.57</v>
      </c>
      <c r="J58">
        <v>20.86</v>
      </c>
      <c r="K58">
        <v>0.80300000000000005</v>
      </c>
      <c r="L58" s="16">
        <f t="shared" si="1"/>
        <v>3.8117198534027362E-2</v>
      </c>
      <c r="M58">
        <f t="shared" si="2"/>
        <v>187.01755373838895</v>
      </c>
    </row>
    <row r="59" spans="1:13" x14ac:dyDescent="0.25">
      <c r="A59" t="s">
        <v>376</v>
      </c>
      <c r="B59">
        <v>6794.47</v>
      </c>
      <c r="C59">
        <v>523.80999999999995</v>
      </c>
      <c r="D59">
        <v>153.44999999999999</v>
      </c>
      <c r="E59">
        <v>89.98</v>
      </c>
      <c r="F59">
        <v>1.71</v>
      </c>
      <c r="G59">
        <v>41.31</v>
      </c>
      <c r="H59">
        <v>93.01</v>
      </c>
      <c r="I59">
        <v>16.32</v>
      </c>
      <c r="J59">
        <v>18.03</v>
      </c>
      <c r="K59">
        <v>0.80300000000000005</v>
      </c>
      <c r="L59" s="16">
        <f t="shared" si="1"/>
        <v>0.3111844442373809</v>
      </c>
      <c r="M59">
        <f t="shared" si="2"/>
        <v>505.47927814641156</v>
      </c>
    </row>
    <row r="60" spans="1:13" x14ac:dyDescent="0.25">
      <c r="A60" t="s">
        <v>376</v>
      </c>
      <c r="B60">
        <v>17380.2</v>
      </c>
      <c r="C60">
        <v>860.43</v>
      </c>
      <c r="D60">
        <v>190.4</v>
      </c>
      <c r="E60">
        <v>175.14</v>
      </c>
      <c r="F60">
        <v>1.0900000000000001</v>
      </c>
      <c r="G60">
        <v>58.98</v>
      </c>
      <c r="H60">
        <v>148.76</v>
      </c>
      <c r="I60">
        <v>18.39</v>
      </c>
      <c r="J60">
        <v>12.63</v>
      </c>
      <c r="K60">
        <v>0.80300000000000005</v>
      </c>
      <c r="L60" s="16">
        <f t="shared" si="1"/>
        <v>0.29500783154749149</v>
      </c>
      <c r="M60">
        <f t="shared" si="2"/>
        <v>381.96836546402443</v>
      </c>
    </row>
    <row r="61" spans="1:13" x14ac:dyDescent="0.25">
      <c r="A61" t="s">
        <v>377</v>
      </c>
      <c r="B61">
        <v>6744.32</v>
      </c>
      <c r="C61">
        <v>577.1</v>
      </c>
      <c r="D61">
        <v>193.48</v>
      </c>
      <c r="E61">
        <v>99.75</v>
      </c>
      <c r="F61">
        <v>1.94</v>
      </c>
      <c r="G61">
        <v>55.03</v>
      </c>
      <c r="H61">
        <v>92.67</v>
      </c>
      <c r="I61">
        <v>13.58</v>
      </c>
      <c r="J61">
        <v>16.38</v>
      </c>
      <c r="K61">
        <v>0.66900000000000004</v>
      </c>
      <c r="L61" s="16">
        <f t="shared" si="1"/>
        <v>0.25447544566754576</v>
      </c>
      <c r="M61">
        <f t="shared" si="2"/>
        <v>437.64244344961855</v>
      </c>
    </row>
    <row r="62" spans="1:13" x14ac:dyDescent="0.25">
      <c r="A62" t="s">
        <v>377</v>
      </c>
      <c r="B62">
        <v>783.48</v>
      </c>
      <c r="C62">
        <v>99.08</v>
      </c>
      <c r="D62">
        <v>40.17</v>
      </c>
      <c r="E62">
        <v>32.14</v>
      </c>
      <c r="F62">
        <v>1.25</v>
      </c>
      <c r="G62">
        <v>13.17</v>
      </c>
      <c r="H62">
        <v>31.58</v>
      </c>
      <c r="I62">
        <v>16.98</v>
      </c>
      <c r="J62">
        <v>16.399999999999999</v>
      </c>
      <c r="K62">
        <v>0.66900000000000004</v>
      </c>
      <c r="L62" s="16">
        <f t="shared" si="1"/>
        <v>1.0029188242099953</v>
      </c>
      <c r="M62">
        <f t="shared" si="2"/>
        <v>1238.1446823822575</v>
      </c>
    </row>
    <row r="63" spans="1:13" x14ac:dyDescent="0.25">
      <c r="A63" t="s">
        <v>377</v>
      </c>
      <c r="B63">
        <v>45676.44</v>
      </c>
      <c r="C63">
        <v>2544.73</v>
      </c>
      <c r="D63">
        <v>488.06</v>
      </c>
      <c r="E63">
        <v>434.5</v>
      </c>
      <c r="F63">
        <v>1.1200000000000001</v>
      </c>
      <c r="G63">
        <v>160.30000000000001</v>
      </c>
      <c r="H63">
        <v>241.16</v>
      </c>
      <c r="I63">
        <v>23.42</v>
      </c>
      <c r="J63">
        <v>16.739999999999998</v>
      </c>
      <c r="K63">
        <v>0.66900000000000004</v>
      </c>
      <c r="L63" s="16">
        <f t="shared" si="1"/>
        <v>8.8637743682321898E-2</v>
      </c>
      <c r="M63">
        <f t="shared" si="2"/>
        <v>314.90259609045643</v>
      </c>
    </row>
    <row r="64" spans="1:13" x14ac:dyDescent="0.25">
      <c r="A64" t="s">
        <v>378</v>
      </c>
      <c r="B64">
        <v>29084.34</v>
      </c>
      <c r="C64">
        <v>1628.2</v>
      </c>
      <c r="D64">
        <v>318.01</v>
      </c>
      <c r="E64">
        <v>272.48</v>
      </c>
      <c r="F64">
        <v>1.17</v>
      </c>
      <c r="G64">
        <v>97.5</v>
      </c>
      <c r="H64">
        <v>192.44</v>
      </c>
      <c r="I64">
        <v>24.05</v>
      </c>
      <c r="J64">
        <v>20.57</v>
      </c>
      <c r="K64">
        <v>0.66900000000000004</v>
      </c>
      <c r="L64" s="16">
        <f t="shared" si="1"/>
        <v>0.13786485747131413</v>
      </c>
      <c r="M64">
        <f t="shared" si="2"/>
        <v>385.30685406741924</v>
      </c>
    </row>
    <row r="65" spans="1:13" x14ac:dyDescent="0.25">
      <c r="A65" t="s">
        <v>378</v>
      </c>
      <c r="B65">
        <v>4046.5</v>
      </c>
      <c r="C65">
        <v>313.32</v>
      </c>
      <c r="D65">
        <v>103.1</v>
      </c>
      <c r="E65">
        <v>81.010000000000005</v>
      </c>
      <c r="F65">
        <v>1.27</v>
      </c>
      <c r="G65">
        <v>32.58</v>
      </c>
      <c r="H65">
        <v>71.78</v>
      </c>
      <c r="I65">
        <v>17.25</v>
      </c>
      <c r="J65">
        <v>13.9</v>
      </c>
      <c r="K65">
        <v>0.66900000000000004</v>
      </c>
      <c r="L65" s="16">
        <f t="shared" si="1"/>
        <v>0.51798021672993355</v>
      </c>
      <c r="M65">
        <f t="shared" si="2"/>
        <v>650.09895048227304</v>
      </c>
    </row>
    <row r="66" spans="1:13" x14ac:dyDescent="0.25">
      <c r="A66" t="s">
        <v>378</v>
      </c>
      <c r="B66">
        <v>5673.53</v>
      </c>
      <c r="C66">
        <v>658.78</v>
      </c>
      <c r="D66">
        <v>147.96</v>
      </c>
      <c r="E66">
        <v>147.29</v>
      </c>
      <c r="F66">
        <v>1</v>
      </c>
      <c r="G66">
        <v>46.11</v>
      </c>
      <c r="H66">
        <v>84.99</v>
      </c>
      <c r="I66">
        <v>11.69</v>
      </c>
      <c r="J66">
        <v>8.42</v>
      </c>
      <c r="K66">
        <v>0.66900000000000004</v>
      </c>
      <c r="L66" s="16">
        <f t="shared" si="1"/>
        <v>0.16427913516503717</v>
      </c>
      <c r="M66">
        <f t="shared" ref="M66:M97" si="3">ka*rho*(I66/H66)^(3-(2*Dalpha))</f>
        <v>416.01433341293983</v>
      </c>
    </row>
    <row r="67" spans="1:13" x14ac:dyDescent="0.25">
      <c r="A67" t="s">
        <v>378</v>
      </c>
      <c r="B67">
        <v>10060.23</v>
      </c>
      <c r="C67">
        <v>615.92999999999995</v>
      </c>
      <c r="D67">
        <v>186.79</v>
      </c>
      <c r="E67">
        <v>165.36</v>
      </c>
      <c r="F67">
        <v>1.1299999999999999</v>
      </c>
      <c r="G67">
        <v>63.24</v>
      </c>
      <c r="H67">
        <v>113.18</v>
      </c>
      <c r="I67">
        <v>27.52</v>
      </c>
      <c r="J67">
        <v>6.09</v>
      </c>
      <c r="K67">
        <v>0.66900000000000004</v>
      </c>
      <c r="L67" s="16">
        <f t="shared" ref="L67:L130" si="4">4*PI()*B67/(C67^2)</f>
        <v>0.33323841365960843</v>
      </c>
      <c r="M67">
        <f t="shared" si="3"/>
        <v>656.22676639406632</v>
      </c>
    </row>
    <row r="68" spans="1:13" x14ac:dyDescent="0.25">
      <c r="A68" t="s">
        <v>379</v>
      </c>
      <c r="B68">
        <v>661731.28</v>
      </c>
      <c r="C68">
        <v>23499.45</v>
      </c>
      <c r="D68">
        <v>2329.86</v>
      </c>
      <c r="E68">
        <v>1309.54</v>
      </c>
      <c r="F68">
        <v>1.78</v>
      </c>
      <c r="G68">
        <v>703.74</v>
      </c>
      <c r="H68">
        <v>917.9</v>
      </c>
      <c r="I68">
        <v>28.61</v>
      </c>
      <c r="J68">
        <v>32.11</v>
      </c>
      <c r="K68">
        <v>1.339</v>
      </c>
      <c r="L68" s="16">
        <f t="shared" si="4"/>
        <v>1.5058306499342963E-2</v>
      </c>
      <c r="M68">
        <f t="shared" si="3"/>
        <v>126.861236164411</v>
      </c>
    </row>
    <row r="69" spans="1:13" x14ac:dyDescent="0.25">
      <c r="A69" t="s">
        <v>380</v>
      </c>
      <c r="B69">
        <v>165532.73000000001</v>
      </c>
      <c r="C69">
        <v>5382.7</v>
      </c>
      <c r="D69">
        <v>1284.6199999999999</v>
      </c>
      <c r="E69">
        <v>498.9</v>
      </c>
      <c r="F69">
        <v>2.57</v>
      </c>
      <c r="G69">
        <v>350.01</v>
      </c>
      <c r="H69">
        <v>459.09</v>
      </c>
      <c r="I69">
        <v>32.520000000000003</v>
      </c>
      <c r="J69">
        <v>43.95</v>
      </c>
      <c r="K69">
        <v>0.80300000000000005</v>
      </c>
      <c r="L69" s="16">
        <f t="shared" si="4"/>
        <v>7.1794866231406476E-2</v>
      </c>
      <c r="M69">
        <f t="shared" si="3"/>
        <v>244.65444562452424</v>
      </c>
    </row>
    <row r="70" spans="1:13" x14ac:dyDescent="0.25">
      <c r="A70" t="s">
        <v>380</v>
      </c>
      <c r="B70">
        <v>5557.82</v>
      </c>
      <c r="C70">
        <v>428.21</v>
      </c>
      <c r="D70">
        <v>102.83</v>
      </c>
      <c r="E70">
        <v>94.8</v>
      </c>
      <c r="F70">
        <v>1.08</v>
      </c>
      <c r="G70">
        <v>32.119999999999997</v>
      </c>
      <c r="H70">
        <v>84.12</v>
      </c>
      <c r="I70">
        <v>12.81</v>
      </c>
      <c r="J70">
        <v>6.36</v>
      </c>
      <c r="K70">
        <v>0.80300000000000005</v>
      </c>
      <c r="L70" s="16">
        <f t="shared" si="4"/>
        <v>0.38089101756314242</v>
      </c>
      <c r="M70">
        <f t="shared" si="3"/>
        <v>451.3057233483658</v>
      </c>
    </row>
    <row r="71" spans="1:13" x14ac:dyDescent="0.25">
      <c r="A71" t="s">
        <v>380</v>
      </c>
      <c r="B71">
        <v>2038.28</v>
      </c>
      <c r="C71">
        <v>261.10000000000002</v>
      </c>
      <c r="D71">
        <v>77.13</v>
      </c>
      <c r="E71">
        <v>71.5</v>
      </c>
      <c r="F71">
        <v>1.08</v>
      </c>
      <c r="G71">
        <v>26.2</v>
      </c>
      <c r="H71">
        <v>50.94</v>
      </c>
      <c r="I71">
        <v>9.5399999999999991</v>
      </c>
      <c r="J71">
        <v>7.42</v>
      </c>
      <c r="K71">
        <v>0.80300000000000005</v>
      </c>
      <c r="L71" s="16">
        <f t="shared" si="4"/>
        <v>0.37571623656618214</v>
      </c>
      <c r="M71">
        <f t="shared" si="3"/>
        <v>532.52805909719245</v>
      </c>
    </row>
    <row r="72" spans="1:13" x14ac:dyDescent="0.25">
      <c r="A72" t="s">
        <v>380</v>
      </c>
      <c r="B72">
        <v>39186.78</v>
      </c>
      <c r="C72">
        <v>2364.37</v>
      </c>
      <c r="D72">
        <v>388.04</v>
      </c>
      <c r="E72">
        <v>295.64999999999998</v>
      </c>
      <c r="F72">
        <v>1.31</v>
      </c>
      <c r="G72">
        <v>123.13</v>
      </c>
      <c r="H72">
        <v>223.37</v>
      </c>
      <c r="I72">
        <v>19.84</v>
      </c>
      <c r="J72">
        <v>17.829999999999998</v>
      </c>
      <c r="K72">
        <v>0.80300000000000005</v>
      </c>
      <c r="L72" s="16">
        <f t="shared" si="4"/>
        <v>8.8088367664073366E-2</v>
      </c>
      <c r="M72">
        <f t="shared" si="3"/>
        <v>293.20029806874282</v>
      </c>
    </row>
    <row r="73" spans="1:13" x14ac:dyDescent="0.25">
      <c r="A73" t="s">
        <v>380</v>
      </c>
      <c r="B73">
        <v>9403.2999999999993</v>
      </c>
      <c r="C73">
        <v>566.39</v>
      </c>
      <c r="D73">
        <v>147.82</v>
      </c>
      <c r="E73">
        <v>110.87</v>
      </c>
      <c r="F73">
        <v>1.33</v>
      </c>
      <c r="G73">
        <v>42.51</v>
      </c>
      <c r="H73">
        <v>109.42</v>
      </c>
      <c r="I73">
        <v>18.38</v>
      </c>
      <c r="J73">
        <v>17.079999999999998</v>
      </c>
      <c r="K73">
        <v>0.80300000000000005</v>
      </c>
      <c r="L73" s="16">
        <f t="shared" si="4"/>
        <v>0.36834858170389723</v>
      </c>
      <c r="M73">
        <f t="shared" si="3"/>
        <v>488.14628205400743</v>
      </c>
    </row>
    <row r="74" spans="1:13" x14ac:dyDescent="0.25">
      <c r="A74" t="s">
        <v>380</v>
      </c>
      <c r="B74">
        <v>39445.589999999997</v>
      </c>
      <c r="C74">
        <v>2353.9299999999998</v>
      </c>
      <c r="D74">
        <v>420.98</v>
      </c>
      <c r="E74">
        <v>308.5</v>
      </c>
      <c r="F74">
        <v>1.36</v>
      </c>
      <c r="G74">
        <v>121.16</v>
      </c>
      <c r="H74">
        <v>224.11</v>
      </c>
      <c r="I74">
        <v>18.48</v>
      </c>
      <c r="J74">
        <v>17.32</v>
      </c>
      <c r="K74">
        <v>0.80300000000000005</v>
      </c>
      <c r="L74" s="16">
        <f t="shared" si="4"/>
        <v>8.9458421884121009E-2</v>
      </c>
      <c r="M74">
        <f t="shared" si="3"/>
        <v>276.27623796521488</v>
      </c>
    </row>
    <row r="75" spans="1:13" x14ac:dyDescent="0.25">
      <c r="A75" t="s">
        <v>381</v>
      </c>
      <c r="B75">
        <v>10348.719999999999</v>
      </c>
      <c r="C75">
        <v>1125.81</v>
      </c>
      <c r="D75">
        <v>301.54000000000002</v>
      </c>
      <c r="E75">
        <v>184.78</v>
      </c>
      <c r="F75">
        <v>1.63</v>
      </c>
      <c r="G75">
        <v>101.42</v>
      </c>
      <c r="H75">
        <v>114.79</v>
      </c>
      <c r="I75">
        <v>12.37</v>
      </c>
      <c r="J75">
        <v>13.04</v>
      </c>
      <c r="K75">
        <v>0.53600000000000003</v>
      </c>
      <c r="L75" s="16">
        <f t="shared" si="4"/>
        <v>0.10260447362548424</v>
      </c>
      <c r="M75">
        <f t="shared" si="3"/>
        <v>342.23424450796557</v>
      </c>
    </row>
    <row r="76" spans="1:13" x14ac:dyDescent="0.25">
      <c r="A76" t="s">
        <v>381</v>
      </c>
      <c r="B76">
        <v>9211.0400000000009</v>
      </c>
      <c r="C76">
        <v>603.61</v>
      </c>
      <c r="D76">
        <v>152.11000000000001</v>
      </c>
      <c r="E76">
        <v>124.79</v>
      </c>
      <c r="F76">
        <v>1.22</v>
      </c>
      <c r="G76">
        <v>47.85</v>
      </c>
      <c r="H76">
        <v>108.3</v>
      </c>
      <c r="I76">
        <v>20.27</v>
      </c>
      <c r="J76">
        <v>17.28</v>
      </c>
      <c r="K76">
        <v>0.53600000000000003</v>
      </c>
      <c r="L76" s="16">
        <f t="shared" si="4"/>
        <v>0.31769156207931432</v>
      </c>
      <c r="M76">
        <f t="shared" si="3"/>
        <v>532.26901124527933</v>
      </c>
    </row>
    <row r="77" spans="1:13" x14ac:dyDescent="0.25">
      <c r="A77" t="s">
        <v>381</v>
      </c>
      <c r="B77">
        <v>9051.26</v>
      </c>
      <c r="C77">
        <v>1038.51</v>
      </c>
      <c r="D77">
        <v>177.28</v>
      </c>
      <c r="E77">
        <v>163.89</v>
      </c>
      <c r="F77">
        <v>1.08</v>
      </c>
      <c r="G77">
        <v>56.67</v>
      </c>
      <c r="H77">
        <v>107.35</v>
      </c>
      <c r="I77">
        <v>9.1300000000000008</v>
      </c>
      <c r="J77">
        <v>2.58</v>
      </c>
      <c r="K77">
        <v>0.53600000000000003</v>
      </c>
      <c r="L77" s="16">
        <f t="shared" si="4"/>
        <v>0.10546237290682632</v>
      </c>
      <c r="M77">
        <f t="shared" si="3"/>
        <v>283.19522840753609</v>
      </c>
    </row>
    <row r="78" spans="1:13" x14ac:dyDescent="0.25">
      <c r="A78" t="s">
        <v>381</v>
      </c>
      <c r="B78">
        <v>4253.54</v>
      </c>
      <c r="C78">
        <v>352.42</v>
      </c>
      <c r="D78">
        <v>129.61000000000001</v>
      </c>
      <c r="E78">
        <v>74.98</v>
      </c>
      <c r="F78">
        <v>1.73</v>
      </c>
      <c r="G78">
        <v>38.47</v>
      </c>
      <c r="H78">
        <v>73.59</v>
      </c>
      <c r="I78">
        <v>19.91</v>
      </c>
      <c r="J78">
        <v>21.32</v>
      </c>
      <c r="K78">
        <v>0.53600000000000003</v>
      </c>
      <c r="L78" s="16">
        <f t="shared" si="4"/>
        <v>0.43036732579508291</v>
      </c>
      <c r="M78">
        <f t="shared" si="3"/>
        <v>714.74794317843623</v>
      </c>
    </row>
    <row r="79" spans="1:13" x14ac:dyDescent="0.25">
      <c r="A79" t="s">
        <v>382</v>
      </c>
      <c r="B79">
        <v>186044.56</v>
      </c>
      <c r="C79">
        <v>9704.1200000000008</v>
      </c>
      <c r="D79">
        <v>1474.22</v>
      </c>
      <c r="E79">
        <v>702.16</v>
      </c>
      <c r="F79">
        <v>2.1</v>
      </c>
      <c r="G79">
        <v>415.8</v>
      </c>
      <c r="H79">
        <v>486.7</v>
      </c>
      <c r="I79">
        <v>15.76</v>
      </c>
      <c r="J79">
        <v>19.96</v>
      </c>
      <c r="K79">
        <v>0.80300000000000005</v>
      </c>
      <c r="L79" s="16">
        <f t="shared" si="4"/>
        <v>2.4826444279870172E-2</v>
      </c>
      <c r="M79">
        <f t="shared" si="3"/>
        <v>130.79370496430889</v>
      </c>
    </row>
    <row r="80" spans="1:13" x14ac:dyDescent="0.25">
      <c r="A80" t="s">
        <v>382</v>
      </c>
      <c r="B80">
        <v>9073.49</v>
      </c>
      <c r="C80">
        <v>637.89</v>
      </c>
      <c r="D80">
        <v>156.66</v>
      </c>
      <c r="E80">
        <v>110.06</v>
      </c>
      <c r="F80">
        <v>1.42</v>
      </c>
      <c r="G80">
        <v>42.36</v>
      </c>
      <c r="H80">
        <v>107.48</v>
      </c>
      <c r="I80">
        <v>15.62</v>
      </c>
      <c r="J80">
        <v>15.6</v>
      </c>
      <c r="K80">
        <v>0.80300000000000005</v>
      </c>
      <c r="L80" s="16">
        <f t="shared" si="4"/>
        <v>0.28021581403172124</v>
      </c>
      <c r="M80">
        <f t="shared" si="3"/>
        <v>434.74404914164955</v>
      </c>
    </row>
    <row r="81" spans="1:13" x14ac:dyDescent="0.25">
      <c r="A81" t="s">
        <v>383</v>
      </c>
      <c r="B81">
        <v>23825.49</v>
      </c>
      <c r="C81">
        <v>744.74</v>
      </c>
      <c r="D81">
        <v>278.77999999999997</v>
      </c>
      <c r="E81">
        <v>165.5</v>
      </c>
      <c r="F81">
        <v>1.68</v>
      </c>
      <c r="G81">
        <v>74.64</v>
      </c>
      <c r="H81">
        <v>174.17</v>
      </c>
      <c r="I81">
        <v>29.51</v>
      </c>
      <c r="J81">
        <v>33.35</v>
      </c>
      <c r="K81">
        <v>0.80300000000000005</v>
      </c>
      <c r="L81" s="16">
        <f t="shared" si="4"/>
        <v>0.5398117634243208</v>
      </c>
      <c r="M81">
        <f t="shared" si="3"/>
        <v>491.52728942255078</v>
      </c>
    </row>
    <row r="82" spans="1:13" x14ac:dyDescent="0.25">
      <c r="A82" t="s">
        <v>383</v>
      </c>
      <c r="B82">
        <v>1243.0999999999999</v>
      </c>
      <c r="C82">
        <v>115.69</v>
      </c>
      <c r="D82">
        <v>42.58</v>
      </c>
      <c r="E82">
        <v>40.97</v>
      </c>
      <c r="F82">
        <v>1.04</v>
      </c>
      <c r="G82">
        <v>14.92</v>
      </c>
      <c r="H82">
        <v>39.78</v>
      </c>
      <c r="I82">
        <v>26.19</v>
      </c>
      <c r="J82">
        <v>12.38</v>
      </c>
      <c r="K82">
        <v>0.80300000000000005</v>
      </c>
      <c r="L82" s="16">
        <f t="shared" si="4"/>
        <v>1.167143587621347</v>
      </c>
      <c r="M82">
        <f t="shared" si="3"/>
        <v>1455.8865178522681</v>
      </c>
    </row>
    <row r="83" spans="1:13" x14ac:dyDescent="0.25">
      <c r="A83" t="s">
        <v>383</v>
      </c>
      <c r="B83">
        <v>20746.13</v>
      </c>
      <c r="C83">
        <v>1234.81</v>
      </c>
      <c r="D83">
        <v>208.08</v>
      </c>
      <c r="E83">
        <v>168.71</v>
      </c>
      <c r="F83">
        <v>1.23</v>
      </c>
      <c r="G83">
        <v>62.87</v>
      </c>
      <c r="H83">
        <v>162.53</v>
      </c>
      <c r="I83">
        <v>15.62</v>
      </c>
      <c r="J83">
        <v>12.9</v>
      </c>
      <c r="K83">
        <v>0.80300000000000005</v>
      </c>
      <c r="L83" s="16">
        <f t="shared" si="4"/>
        <v>0.17098053951939832</v>
      </c>
      <c r="M83">
        <f t="shared" si="3"/>
        <v>312.28343222388048</v>
      </c>
    </row>
    <row r="84" spans="1:13" x14ac:dyDescent="0.25">
      <c r="A84" t="s">
        <v>383</v>
      </c>
      <c r="B84">
        <v>1836.25</v>
      </c>
      <c r="C84">
        <v>255.48</v>
      </c>
      <c r="D84">
        <v>71.5</v>
      </c>
      <c r="E84">
        <v>70.7</v>
      </c>
      <c r="F84">
        <v>1.01</v>
      </c>
      <c r="G84">
        <v>25.89</v>
      </c>
      <c r="H84">
        <v>48.35</v>
      </c>
      <c r="I84">
        <v>9.06</v>
      </c>
      <c r="J84">
        <v>6.25</v>
      </c>
      <c r="K84">
        <v>0.80300000000000005</v>
      </c>
      <c r="L84" s="16">
        <f t="shared" si="4"/>
        <v>0.35353128992287142</v>
      </c>
      <c r="M84">
        <f t="shared" si="3"/>
        <v>532.76578250194552</v>
      </c>
    </row>
    <row r="85" spans="1:13" x14ac:dyDescent="0.25">
      <c r="A85" t="s">
        <v>384</v>
      </c>
      <c r="B85">
        <v>5956.35</v>
      </c>
      <c r="C85">
        <v>277.83999999999997</v>
      </c>
      <c r="D85">
        <v>103.77</v>
      </c>
      <c r="E85">
        <v>75.650000000000006</v>
      </c>
      <c r="F85">
        <v>1.37</v>
      </c>
      <c r="G85">
        <v>32.270000000000003</v>
      </c>
      <c r="H85">
        <v>87.09</v>
      </c>
      <c r="I85">
        <v>36.380000000000003</v>
      </c>
      <c r="J85">
        <v>35.65</v>
      </c>
      <c r="K85">
        <v>0.66900000000000004</v>
      </c>
      <c r="L85" s="16">
        <f t="shared" si="4"/>
        <v>0.96961769547143539</v>
      </c>
      <c r="M85">
        <f t="shared" si="3"/>
        <v>1011.7342956987137</v>
      </c>
    </row>
    <row r="86" spans="1:13" s="32" customFormat="1" x14ac:dyDescent="0.25">
      <c r="A86" s="32" t="s">
        <v>384</v>
      </c>
      <c r="B86" s="32">
        <v>11971.42</v>
      </c>
      <c r="C86" s="32">
        <v>903.81</v>
      </c>
      <c r="D86" s="32">
        <v>307.97000000000003</v>
      </c>
      <c r="E86" s="32">
        <v>121.18</v>
      </c>
      <c r="F86" s="32">
        <v>2.54</v>
      </c>
      <c r="G86" s="32">
        <v>89.85</v>
      </c>
      <c r="H86" s="32">
        <v>123.46</v>
      </c>
      <c r="I86" s="32">
        <v>7.33</v>
      </c>
      <c r="J86" s="32">
        <v>22.49</v>
      </c>
      <c r="K86" s="32">
        <v>0.66900000000000004</v>
      </c>
      <c r="L86" s="16">
        <f t="shared" si="4"/>
        <v>0.18416251928561084</v>
      </c>
      <c r="M86">
        <f t="shared" si="3"/>
        <v>212.42866029806419</v>
      </c>
    </row>
    <row r="87" spans="1:13" x14ac:dyDescent="0.25">
      <c r="A87" t="s">
        <v>384</v>
      </c>
      <c r="B87">
        <v>51527.01</v>
      </c>
      <c r="C87">
        <v>1995.08</v>
      </c>
      <c r="D87">
        <v>374.91</v>
      </c>
      <c r="E87">
        <v>338.09</v>
      </c>
      <c r="F87">
        <v>1.1100000000000001</v>
      </c>
      <c r="G87">
        <v>118.66</v>
      </c>
      <c r="H87">
        <v>256.14</v>
      </c>
      <c r="I87">
        <v>29.36</v>
      </c>
      <c r="J87">
        <v>22.92</v>
      </c>
      <c r="K87">
        <v>0.66900000000000004</v>
      </c>
      <c r="L87" s="16">
        <f t="shared" si="4"/>
        <v>0.16267625881919037</v>
      </c>
      <c r="M87">
        <f t="shared" si="3"/>
        <v>359.562064564217</v>
      </c>
    </row>
    <row r="88" spans="1:13" x14ac:dyDescent="0.25">
      <c r="A88" t="s">
        <v>384</v>
      </c>
      <c r="B88">
        <v>1886.1</v>
      </c>
      <c r="C88">
        <v>289.89</v>
      </c>
      <c r="D88">
        <v>90.38</v>
      </c>
      <c r="E88">
        <v>46.86</v>
      </c>
      <c r="F88">
        <v>1.93</v>
      </c>
      <c r="G88">
        <v>27.72</v>
      </c>
      <c r="H88">
        <v>49</v>
      </c>
      <c r="I88">
        <v>7.28</v>
      </c>
      <c r="J88">
        <v>8.84</v>
      </c>
      <c r="K88">
        <v>0.66900000000000004</v>
      </c>
      <c r="L88" s="16">
        <f t="shared" si="4"/>
        <v>0.28203831447732325</v>
      </c>
      <c r="M88">
        <f t="shared" si="3"/>
        <v>442.48564705449274</v>
      </c>
    </row>
    <row r="89" spans="1:13" x14ac:dyDescent="0.25">
      <c r="A89" t="s">
        <v>384</v>
      </c>
      <c r="B89">
        <v>33663.78</v>
      </c>
      <c r="C89">
        <v>1761.43</v>
      </c>
      <c r="D89">
        <v>354.16</v>
      </c>
      <c r="E89">
        <v>320.02</v>
      </c>
      <c r="F89">
        <v>1.1100000000000001</v>
      </c>
      <c r="G89">
        <v>115.68</v>
      </c>
      <c r="H89">
        <v>207.03</v>
      </c>
      <c r="I89">
        <v>27.5</v>
      </c>
      <c r="J89">
        <v>22.06</v>
      </c>
      <c r="K89">
        <v>0.66900000000000004</v>
      </c>
      <c r="L89" s="16">
        <f t="shared" si="4"/>
        <v>0.13634586338090193</v>
      </c>
      <c r="M89">
        <f t="shared" si="3"/>
        <v>404.56702133497396</v>
      </c>
    </row>
    <row r="90" spans="1:13" x14ac:dyDescent="0.25">
      <c r="A90" t="s">
        <v>384</v>
      </c>
      <c r="B90">
        <v>22455.66</v>
      </c>
      <c r="C90">
        <v>1328.94</v>
      </c>
      <c r="D90">
        <v>245.03</v>
      </c>
      <c r="E90">
        <v>239.01</v>
      </c>
      <c r="F90">
        <v>1.03</v>
      </c>
      <c r="G90">
        <v>85.95</v>
      </c>
      <c r="H90">
        <v>169.09</v>
      </c>
      <c r="I90">
        <v>20.14</v>
      </c>
      <c r="J90">
        <v>6.5</v>
      </c>
      <c r="K90">
        <v>0.66900000000000004</v>
      </c>
      <c r="L90" s="16">
        <f t="shared" si="4"/>
        <v>0.15978092867130467</v>
      </c>
      <c r="M90">
        <f t="shared" si="3"/>
        <v>370.76965449102318</v>
      </c>
    </row>
    <row r="91" spans="1:13" x14ac:dyDescent="0.25">
      <c r="A91" t="s">
        <v>385</v>
      </c>
      <c r="B91">
        <v>10722.57</v>
      </c>
      <c r="C91">
        <v>775.27</v>
      </c>
      <c r="D91">
        <v>178.75</v>
      </c>
      <c r="E91">
        <v>135.77000000000001</v>
      </c>
      <c r="F91">
        <v>1.32</v>
      </c>
      <c r="G91">
        <v>52.98</v>
      </c>
      <c r="H91">
        <v>116.84</v>
      </c>
      <c r="I91">
        <v>16.7</v>
      </c>
      <c r="J91">
        <v>14.88</v>
      </c>
      <c r="K91">
        <v>0.40200000000000002</v>
      </c>
      <c r="L91" s="16">
        <f t="shared" si="4"/>
        <v>0.2241830619838065</v>
      </c>
      <c r="M91">
        <f t="shared" si="3"/>
        <v>428.99367281275659</v>
      </c>
    </row>
    <row r="92" spans="1:13" x14ac:dyDescent="0.25">
      <c r="A92" t="s">
        <v>385</v>
      </c>
      <c r="B92">
        <v>11556.14</v>
      </c>
      <c r="C92">
        <v>882.92</v>
      </c>
      <c r="D92">
        <v>171.93</v>
      </c>
      <c r="E92">
        <v>151.84</v>
      </c>
      <c r="F92">
        <v>1.1299999999999999</v>
      </c>
      <c r="G92">
        <v>48.44</v>
      </c>
      <c r="H92">
        <v>121.3</v>
      </c>
      <c r="I92">
        <v>13.55</v>
      </c>
      <c r="J92">
        <v>9.02</v>
      </c>
      <c r="K92">
        <v>0.40200000000000002</v>
      </c>
      <c r="L92" s="16">
        <f t="shared" si="4"/>
        <v>0.18628588499904911</v>
      </c>
      <c r="M92">
        <f t="shared" si="3"/>
        <v>352.21978209639269</v>
      </c>
    </row>
    <row r="93" spans="1:13" x14ac:dyDescent="0.25">
      <c r="A93" t="s">
        <v>385</v>
      </c>
      <c r="B93">
        <v>6035.44</v>
      </c>
      <c r="C93">
        <v>377.59</v>
      </c>
      <c r="D93">
        <v>104.84</v>
      </c>
      <c r="E93">
        <v>92.39</v>
      </c>
      <c r="F93">
        <v>1.1299999999999999</v>
      </c>
      <c r="G93">
        <v>36.79</v>
      </c>
      <c r="H93">
        <v>87.66</v>
      </c>
      <c r="I93">
        <v>28.53</v>
      </c>
      <c r="J93">
        <v>23.4</v>
      </c>
      <c r="K93">
        <v>0.40200000000000002</v>
      </c>
      <c r="L93" s="16">
        <f t="shared" si="4"/>
        <v>0.53195859806236523</v>
      </c>
      <c r="M93">
        <f t="shared" si="3"/>
        <v>828.61195111076233</v>
      </c>
    </row>
    <row r="94" spans="1:13" x14ac:dyDescent="0.25">
      <c r="A94" t="s">
        <v>386</v>
      </c>
      <c r="B94">
        <v>13858.08</v>
      </c>
      <c r="C94">
        <v>635.48</v>
      </c>
      <c r="D94">
        <v>187.19</v>
      </c>
      <c r="E94">
        <v>153.44999999999999</v>
      </c>
      <c r="F94">
        <v>1.22</v>
      </c>
      <c r="G94">
        <v>52.73</v>
      </c>
      <c r="H94">
        <v>132.83000000000001</v>
      </c>
      <c r="I94">
        <v>21.71</v>
      </c>
      <c r="J94">
        <v>19</v>
      </c>
      <c r="K94">
        <v>0.80300000000000005</v>
      </c>
      <c r="L94" s="16">
        <f t="shared" si="4"/>
        <v>0.43123018663582452</v>
      </c>
      <c r="M94">
        <f t="shared" si="3"/>
        <v>477.57531326801285</v>
      </c>
    </row>
    <row r="95" spans="1:13" x14ac:dyDescent="0.25">
      <c r="A95" t="s">
        <v>386</v>
      </c>
      <c r="B95">
        <v>204250.27</v>
      </c>
      <c r="C95">
        <v>9802.14</v>
      </c>
      <c r="D95">
        <v>1449.31</v>
      </c>
      <c r="E95">
        <v>572.01</v>
      </c>
      <c r="F95">
        <v>2.5299999999999998</v>
      </c>
      <c r="G95">
        <v>435.14</v>
      </c>
      <c r="H95">
        <v>509.96</v>
      </c>
      <c r="I95">
        <v>20.66</v>
      </c>
      <c r="J95">
        <v>27.31</v>
      </c>
      <c r="K95">
        <v>0.80300000000000005</v>
      </c>
      <c r="L95" s="16">
        <f t="shared" si="4"/>
        <v>2.671349435400483E-2</v>
      </c>
      <c r="M95">
        <f t="shared" si="3"/>
        <v>156.46828137922768</v>
      </c>
    </row>
    <row r="96" spans="1:13" x14ac:dyDescent="0.25">
      <c r="A96" t="s">
        <v>386</v>
      </c>
      <c r="B96">
        <v>27307.59</v>
      </c>
      <c r="C96">
        <v>1266.1400000000001</v>
      </c>
      <c r="D96">
        <v>329.39</v>
      </c>
      <c r="E96">
        <v>216.11</v>
      </c>
      <c r="F96">
        <v>1.52</v>
      </c>
      <c r="G96">
        <v>86.58</v>
      </c>
      <c r="H96">
        <v>186.46</v>
      </c>
      <c r="I96">
        <v>20.45</v>
      </c>
      <c r="J96">
        <v>21.26</v>
      </c>
      <c r="K96">
        <v>0.80300000000000005</v>
      </c>
      <c r="L96" s="16">
        <f t="shared" si="4"/>
        <v>0.21405716986482917</v>
      </c>
      <c r="M96">
        <f t="shared" si="3"/>
        <v>347.08596655759163</v>
      </c>
    </row>
    <row r="97" spans="1:13" x14ac:dyDescent="0.25">
      <c r="A97" t="s">
        <v>387</v>
      </c>
      <c r="B97">
        <v>2712.54</v>
      </c>
      <c r="C97">
        <v>339.57</v>
      </c>
      <c r="D97">
        <v>113.01</v>
      </c>
      <c r="E97">
        <v>57.31</v>
      </c>
      <c r="F97">
        <v>1.97</v>
      </c>
      <c r="G97">
        <v>27.5</v>
      </c>
      <c r="H97">
        <v>58.77</v>
      </c>
      <c r="I97">
        <v>10.4</v>
      </c>
      <c r="J97">
        <v>12.51</v>
      </c>
      <c r="K97">
        <v>0.53600000000000003</v>
      </c>
      <c r="L97" s="16">
        <f t="shared" si="4"/>
        <v>0.29561562539628522</v>
      </c>
      <c r="M97">
        <f t="shared" si="3"/>
        <v>508.92415878513208</v>
      </c>
    </row>
    <row r="98" spans="1:13" x14ac:dyDescent="0.25">
      <c r="A98" t="s">
        <v>387</v>
      </c>
      <c r="B98">
        <v>22319.91</v>
      </c>
      <c r="C98">
        <v>1581.6</v>
      </c>
      <c r="D98">
        <v>253.34</v>
      </c>
      <c r="E98">
        <v>215.84</v>
      </c>
      <c r="F98">
        <v>1.17</v>
      </c>
      <c r="G98">
        <v>72.63</v>
      </c>
      <c r="H98">
        <v>168.58</v>
      </c>
      <c r="I98">
        <v>16</v>
      </c>
      <c r="J98">
        <v>13.6</v>
      </c>
      <c r="K98">
        <v>0.53600000000000003</v>
      </c>
      <c r="L98" s="16">
        <f t="shared" si="4"/>
        <v>0.112126687055388</v>
      </c>
      <c r="M98">
        <f t="shared" ref="M98:M129" si="5">ka*rho*(I98/H98)^(3-(2*Dalpha))</f>
        <v>309.17338089085797</v>
      </c>
    </row>
    <row r="99" spans="1:13" x14ac:dyDescent="0.25">
      <c r="A99" t="s">
        <v>387</v>
      </c>
      <c r="B99">
        <v>12997</v>
      </c>
      <c r="C99">
        <v>866.59</v>
      </c>
      <c r="D99">
        <v>240.48</v>
      </c>
      <c r="E99">
        <v>126.4</v>
      </c>
      <c r="F99">
        <v>1.9</v>
      </c>
      <c r="G99">
        <v>70.91</v>
      </c>
      <c r="H99">
        <v>128.63999999999999</v>
      </c>
      <c r="I99">
        <v>17.45</v>
      </c>
      <c r="J99">
        <v>21.23</v>
      </c>
      <c r="K99">
        <v>0.53600000000000003</v>
      </c>
      <c r="L99" s="16">
        <f t="shared" si="4"/>
        <v>0.21748316098063744</v>
      </c>
      <c r="M99">
        <f t="shared" si="5"/>
        <v>411.42101236532517</v>
      </c>
    </row>
    <row r="100" spans="1:13" x14ac:dyDescent="0.25">
      <c r="A100" t="s">
        <v>387</v>
      </c>
      <c r="B100">
        <v>18419.2</v>
      </c>
      <c r="C100">
        <v>581.65</v>
      </c>
      <c r="D100">
        <v>228.7</v>
      </c>
      <c r="E100">
        <v>161.21</v>
      </c>
      <c r="F100">
        <v>1.42</v>
      </c>
      <c r="G100">
        <v>64.97</v>
      </c>
      <c r="H100">
        <v>153.13999999999999</v>
      </c>
      <c r="I100">
        <v>45.76</v>
      </c>
      <c r="J100">
        <v>45.36</v>
      </c>
      <c r="K100">
        <v>0.53600000000000003</v>
      </c>
      <c r="L100" s="16">
        <f t="shared" si="4"/>
        <v>0.68415918642627693</v>
      </c>
      <c r="M100">
        <f t="shared" si="5"/>
        <v>773.87148961682851</v>
      </c>
    </row>
    <row r="101" spans="1:13" x14ac:dyDescent="0.25">
      <c r="A101" t="s">
        <v>387</v>
      </c>
      <c r="B101">
        <v>2992.8</v>
      </c>
      <c r="C101">
        <v>287.61</v>
      </c>
      <c r="D101">
        <v>103.37</v>
      </c>
      <c r="E101">
        <v>91.05</v>
      </c>
      <c r="F101">
        <v>1.1399999999999999</v>
      </c>
      <c r="G101">
        <v>35.24</v>
      </c>
      <c r="H101">
        <v>61.73</v>
      </c>
      <c r="I101">
        <v>14.68</v>
      </c>
      <c r="J101">
        <v>12.7</v>
      </c>
      <c r="K101">
        <v>0.53600000000000003</v>
      </c>
      <c r="L101" s="16">
        <f t="shared" si="4"/>
        <v>0.45465251208431789</v>
      </c>
      <c r="M101">
        <f t="shared" si="5"/>
        <v>644.66600826108913</v>
      </c>
    </row>
    <row r="102" spans="1:13" x14ac:dyDescent="0.25">
      <c r="A102" t="s">
        <v>388</v>
      </c>
      <c r="B102">
        <v>143731.94</v>
      </c>
      <c r="C102">
        <v>4425.33</v>
      </c>
      <c r="D102">
        <v>611.24</v>
      </c>
      <c r="E102">
        <v>471.99</v>
      </c>
      <c r="F102">
        <v>1.3</v>
      </c>
      <c r="G102">
        <v>187.12</v>
      </c>
      <c r="H102">
        <v>427.79</v>
      </c>
      <c r="I102">
        <v>34.17</v>
      </c>
      <c r="J102">
        <v>30.93</v>
      </c>
      <c r="K102">
        <v>0.66900000000000004</v>
      </c>
      <c r="L102" s="16">
        <f t="shared" si="4"/>
        <v>9.2229919097999782E-2</v>
      </c>
      <c r="M102">
        <f t="shared" si="5"/>
        <v>269.32857233896135</v>
      </c>
    </row>
    <row r="103" spans="1:13" x14ac:dyDescent="0.25">
      <c r="A103" t="s">
        <v>388</v>
      </c>
      <c r="B103">
        <v>4209.6499999999996</v>
      </c>
      <c r="C103">
        <v>368.89</v>
      </c>
      <c r="D103">
        <v>107.79</v>
      </c>
      <c r="E103">
        <v>83.02</v>
      </c>
      <c r="F103">
        <v>1.3</v>
      </c>
      <c r="G103">
        <v>30.11</v>
      </c>
      <c r="H103">
        <v>73.209999999999994</v>
      </c>
      <c r="I103">
        <v>9.92</v>
      </c>
      <c r="J103">
        <v>8.66</v>
      </c>
      <c r="K103">
        <v>0.66900000000000004</v>
      </c>
      <c r="L103" s="16">
        <f t="shared" si="4"/>
        <v>0.38874255824965182</v>
      </c>
      <c r="M103">
        <f t="shared" si="5"/>
        <v>411.05881017877982</v>
      </c>
    </row>
    <row r="104" spans="1:13" x14ac:dyDescent="0.25">
      <c r="A104" t="s">
        <v>388</v>
      </c>
      <c r="B104">
        <v>11945.88</v>
      </c>
      <c r="C104">
        <v>856.95</v>
      </c>
      <c r="D104">
        <v>206.87</v>
      </c>
      <c r="E104">
        <v>159.34</v>
      </c>
      <c r="F104">
        <v>1.3</v>
      </c>
      <c r="G104">
        <v>64.599999999999994</v>
      </c>
      <c r="H104">
        <v>123.33</v>
      </c>
      <c r="I104">
        <v>14.11</v>
      </c>
      <c r="J104">
        <v>12.77</v>
      </c>
      <c r="K104">
        <v>0.66900000000000004</v>
      </c>
      <c r="L104" s="16">
        <f t="shared" si="4"/>
        <v>0.20441701659603409</v>
      </c>
      <c r="M104">
        <f t="shared" si="5"/>
        <v>359.01911695371399</v>
      </c>
    </row>
    <row r="105" spans="1:13" x14ac:dyDescent="0.25">
      <c r="A105" t="s">
        <v>389</v>
      </c>
      <c r="B105">
        <v>16443.73</v>
      </c>
      <c r="C105">
        <v>1261.32</v>
      </c>
      <c r="D105">
        <v>197.5</v>
      </c>
      <c r="E105">
        <v>186.79</v>
      </c>
      <c r="F105">
        <v>1.06</v>
      </c>
      <c r="G105">
        <v>62.98</v>
      </c>
      <c r="H105">
        <v>144.69999999999999</v>
      </c>
      <c r="I105">
        <v>15.11</v>
      </c>
      <c r="J105">
        <v>8.93</v>
      </c>
      <c r="K105">
        <v>0.66900000000000004</v>
      </c>
      <c r="L105" s="16">
        <f t="shared" si="4"/>
        <v>0.12988519088658015</v>
      </c>
      <c r="M105">
        <f t="shared" si="5"/>
        <v>333.72419578528377</v>
      </c>
    </row>
    <row r="106" spans="1:13" x14ac:dyDescent="0.25">
      <c r="A106" t="s">
        <v>389</v>
      </c>
      <c r="B106">
        <v>1896.85</v>
      </c>
      <c r="C106">
        <v>199.51</v>
      </c>
      <c r="D106">
        <v>70.3</v>
      </c>
      <c r="E106">
        <v>44.19</v>
      </c>
      <c r="F106">
        <v>1.59</v>
      </c>
      <c r="G106">
        <v>19.920000000000002</v>
      </c>
      <c r="H106">
        <v>49.14</v>
      </c>
      <c r="I106">
        <v>5.2</v>
      </c>
      <c r="J106">
        <v>5.81</v>
      </c>
      <c r="K106">
        <v>0.66900000000000004</v>
      </c>
      <c r="L106" s="16">
        <f t="shared" si="4"/>
        <v>0.59884374227375836</v>
      </c>
      <c r="M106">
        <f t="shared" si="5"/>
        <v>337.29158154781805</v>
      </c>
    </row>
    <row r="107" spans="1:13" x14ac:dyDescent="0.25">
      <c r="A107" t="s">
        <v>389</v>
      </c>
      <c r="B107">
        <v>108791.2</v>
      </c>
      <c r="C107">
        <v>6275.8</v>
      </c>
      <c r="D107">
        <v>855.61</v>
      </c>
      <c r="E107">
        <v>658.11</v>
      </c>
      <c r="F107">
        <v>1.3</v>
      </c>
      <c r="G107">
        <v>249.38</v>
      </c>
      <c r="H107">
        <v>372.18</v>
      </c>
      <c r="I107">
        <v>21.59</v>
      </c>
      <c r="J107">
        <v>19.38</v>
      </c>
      <c r="K107">
        <v>0.66900000000000004</v>
      </c>
      <c r="L107" s="16">
        <f t="shared" si="4"/>
        <v>3.4710865401559619E-2</v>
      </c>
      <c r="M107">
        <f t="shared" si="5"/>
        <v>208.52140246008901</v>
      </c>
    </row>
    <row r="108" spans="1:13" x14ac:dyDescent="0.25">
      <c r="A108" t="s">
        <v>389</v>
      </c>
      <c r="B108">
        <v>6225.28</v>
      </c>
      <c r="C108">
        <v>450.57</v>
      </c>
      <c r="D108">
        <v>118.5</v>
      </c>
      <c r="E108">
        <v>96.41</v>
      </c>
      <c r="F108">
        <v>1.23</v>
      </c>
      <c r="G108">
        <v>34.729999999999997</v>
      </c>
      <c r="H108">
        <v>89.03</v>
      </c>
      <c r="I108">
        <v>16.5</v>
      </c>
      <c r="J108">
        <v>13.35</v>
      </c>
      <c r="K108">
        <v>0.66900000000000004</v>
      </c>
      <c r="L108" s="16">
        <f t="shared" si="4"/>
        <v>0.38534010364438825</v>
      </c>
      <c r="M108">
        <f t="shared" si="5"/>
        <v>528.0912908327075</v>
      </c>
    </row>
    <row r="109" spans="1:13" x14ac:dyDescent="0.25">
      <c r="A109" t="s">
        <v>390</v>
      </c>
      <c r="B109">
        <v>3377.48</v>
      </c>
      <c r="C109">
        <v>313.86</v>
      </c>
      <c r="D109">
        <v>92.12</v>
      </c>
      <c r="E109">
        <v>74.98</v>
      </c>
      <c r="F109">
        <v>1.23</v>
      </c>
      <c r="G109">
        <v>27.35</v>
      </c>
      <c r="H109">
        <v>65.58</v>
      </c>
      <c r="I109">
        <v>11.74</v>
      </c>
      <c r="J109">
        <v>9.75</v>
      </c>
      <c r="K109">
        <v>0.53600000000000003</v>
      </c>
      <c r="L109" s="16">
        <f t="shared" si="4"/>
        <v>0.43085457535905824</v>
      </c>
      <c r="M109">
        <f t="shared" si="5"/>
        <v>513.65118721756289</v>
      </c>
    </row>
    <row r="110" spans="1:13" x14ac:dyDescent="0.25">
      <c r="A110" t="s">
        <v>390</v>
      </c>
      <c r="B110">
        <v>13015.07</v>
      </c>
      <c r="C110">
        <v>977.46</v>
      </c>
      <c r="D110">
        <v>238.34</v>
      </c>
      <c r="E110">
        <v>216.91</v>
      </c>
      <c r="F110">
        <v>1.1000000000000001</v>
      </c>
      <c r="G110">
        <v>82.05</v>
      </c>
      <c r="H110">
        <v>128.72999999999999</v>
      </c>
      <c r="I110">
        <v>17.899999999999999</v>
      </c>
      <c r="J110">
        <v>11.83</v>
      </c>
      <c r="K110">
        <v>0.53600000000000003</v>
      </c>
      <c r="L110" s="16">
        <f t="shared" si="4"/>
        <v>0.17118211352276733</v>
      </c>
      <c r="M110">
        <f t="shared" si="5"/>
        <v>419.65225194018205</v>
      </c>
    </row>
    <row r="111" spans="1:13" x14ac:dyDescent="0.25">
      <c r="A111" t="s">
        <v>390</v>
      </c>
      <c r="B111">
        <v>3386.65</v>
      </c>
      <c r="C111">
        <v>246.91</v>
      </c>
      <c r="D111">
        <v>95.34</v>
      </c>
      <c r="E111">
        <v>64.81</v>
      </c>
      <c r="F111">
        <v>1.47</v>
      </c>
      <c r="G111">
        <v>27.82</v>
      </c>
      <c r="H111">
        <v>65.67</v>
      </c>
      <c r="I111">
        <v>18.48</v>
      </c>
      <c r="J111">
        <v>18.91</v>
      </c>
      <c r="K111">
        <v>0.53600000000000003</v>
      </c>
      <c r="L111" s="16">
        <f t="shared" si="4"/>
        <v>0.69807618308450137</v>
      </c>
      <c r="M111">
        <f t="shared" si="5"/>
        <v>737.59660496383299</v>
      </c>
    </row>
    <row r="112" spans="1:13" x14ac:dyDescent="0.25">
      <c r="A112" t="s">
        <v>390</v>
      </c>
      <c r="B112">
        <v>984.5</v>
      </c>
      <c r="C112">
        <v>121.58</v>
      </c>
      <c r="D112">
        <v>44.45</v>
      </c>
      <c r="E112">
        <v>37.49</v>
      </c>
      <c r="F112">
        <v>1.19</v>
      </c>
      <c r="G112">
        <v>14.36</v>
      </c>
      <c r="H112">
        <v>35.4</v>
      </c>
      <c r="I112">
        <v>12.77</v>
      </c>
      <c r="J112">
        <v>11.21</v>
      </c>
      <c r="K112">
        <v>0.53600000000000003</v>
      </c>
      <c r="L112" s="16">
        <f t="shared" si="4"/>
        <v>0.83695345480351002</v>
      </c>
      <c r="M112">
        <f t="shared" si="5"/>
        <v>899.70691162020194</v>
      </c>
    </row>
    <row r="113" spans="1:13" x14ac:dyDescent="0.25">
      <c r="A113" t="s">
        <v>390</v>
      </c>
      <c r="B113">
        <v>36490.160000000003</v>
      </c>
      <c r="C113">
        <v>3350.66</v>
      </c>
      <c r="D113">
        <v>478.82</v>
      </c>
      <c r="E113">
        <v>387.77</v>
      </c>
      <c r="F113">
        <v>1.23</v>
      </c>
      <c r="G113">
        <v>151.24</v>
      </c>
      <c r="H113">
        <v>215.55</v>
      </c>
      <c r="I113">
        <v>12.21</v>
      </c>
      <c r="J113">
        <v>9.5</v>
      </c>
      <c r="K113">
        <v>0.53600000000000003</v>
      </c>
      <c r="L113" s="16">
        <f t="shared" si="4"/>
        <v>4.08436841857239E-2</v>
      </c>
      <c r="M113">
        <f t="shared" si="5"/>
        <v>204.59030886655353</v>
      </c>
    </row>
    <row r="114" spans="1:13" x14ac:dyDescent="0.25">
      <c r="A114" t="s">
        <v>391</v>
      </c>
      <c r="B114">
        <v>31628.76</v>
      </c>
      <c r="C114">
        <v>1687.92</v>
      </c>
      <c r="D114">
        <v>479.62</v>
      </c>
      <c r="E114">
        <v>218.52</v>
      </c>
      <c r="F114">
        <v>2.19</v>
      </c>
      <c r="G114">
        <v>135.69</v>
      </c>
      <c r="H114">
        <v>200.68</v>
      </c>
      <c r="I114">
        <v>18.41</v>
      </c>
      <c r="J114">
        <v>24.4</v>
      </c>
      <c r="K114">
        <v>0.80300000000000005</v>
      </c>
      <c r="L114" s="16">
        <f t="shared" si="4"/>
        <v>0.13950453041941072</v>
      </c>
      <c r="M114">
        <f t="shared" si="5"/>
        <v>300.87818839180113</v>
      </c>
    </row>
    <row r="115" spans="1:13" x14ac:dyDescent="0.25">
      <c r="A115" t="s">
        <v>391</v>
      </c>
      <c r="B115">
        <v>174693.99</v>
      </c>
      <c r="C115">
        <v>8196.16</v>
      </c>
      <c r="D115">
        <v>1158.49</v>
      </c>
      <c r="E115">
        <v>710.19</v>
      </c>
      <c r="F115">
        <v>1.63</v>
      </c>
      <c r="G115">
        <v>360.27</v>
      </c>
      <c r="H115">
        <v>471.62</v>
      </c>
      <c r="I115">
        <v>21.99</v>
      </c>
      <c r="J115">
        <v>23.41</v>
      </c>
      <c r="K115">
        <v>0.80300000000000005</v>
      </c>
      <c r="L115" s="16">
        <f t="shared" si="4"/>
        <v>3.2678865627802658E-2</v>
      </c>
      <c r="M115">
        <f t="shared" si="5"/>
        <v>175.08839470442879</v>
      </c>
    </row>
    <row r="116" spans="1:13" x14ac:dyDescent="0.25">
      <c r="A116" t="s">
        <v>392</v>
      </c>
      <c r="B116">
        <v>6889.99</v>
      </c>
      <c r="C116">
        <v>592.5</v>
      </c>
      <c r="D116">
        <v>137.91</v>
      </c>
      <c r="E116">
        <v>90.38</v>
      </c>
      <c r="F116">
        <v>1.53</v>
      </c>
      <c r="G116">
        <v>39.72</v>
      </c>
      <c r="H116">
        <v>93.66</v>
      </c>
      <c r="I116">
        <v>12.29</v>
      </c>
      <c r="J116">
        <v>12.86</v>
      </c>
      <c r="K116">
        <v>0.66900000000000004</v>
      </c>
      <c r="L116" s="16">
        <f t="shared" si="4"/>
        <v>0.24663331836202473</v>
      </c>
      <c r="M116">
        <f t="shared" si="5"/>
        <v>400.63522600014613</v>
      </c>
    </row>
    <row r="117" spans="1:13" x14ac:dyDescent="0.25">
      <c r="A117" t="s">
        <v>392</v>
      </c>
      <c r="B117">
        <v>101511.26</v>
      </c>
      <c r="C117">
        <v>4134.1000000000004</v>
      </c>
      <c r="D117">
        <v>721.71</v>
      </c>
      <c r="E117">
        <v>483.37</v>
      </c>
      <c r="F117">
        <v>1.49</v>
      </c>
      <c r="G117">
        <v>234.13</v>
      </c>
      <c r="H117">
        <v>359.51</v>
      </c>
      <c r="I117">
        <v>32.119999999999997</v>
      </c>
      <c r="J117">
        <v>32.22</v>
      </c>
      <c r="K117">
        <v>0.66900000000000004</v>
      </c>
      <c r="L117" s="16">
        <f t="shared" si="4"/>
        <v>7.4638366707474035E-2</v>
      </c>
      <c r="M117">
        <f t="shared" si="5"/>
        <v>294.57955231569196</v>
      </c>
    </row>
    <row r="118" spans="1:13" x14ac:dyDescent="0.25">
      <c r="A118" t="s">
        <v>393</v>
      </c>
      <c r="B118">
        <v>40983.230000000003</v>
      </c>
      <c r="C118">
        <v>1954.91</v>
      </c>
      <c r="D118">
        <v>362.6</v>
      </c>
      <c r="E118">
        <v>291.36</v>
      </c>
      <c r="F118">
        <v>1.24</v>
      </c>
      <c r="G118">
        <v>100.03</v>
      </c>
      <c r="H118">
        <v>228.43</v>
      </c>
      <c r="I118">
        <v>26.25</v>
      </c>
      <c r="J118">
        <v>23.29</v>
      </c>
      <c r="K118">
        <v>0.53600000000000003</v>
      </c>
      <c r="L118" s="16">
        <f t="shared" si="4"/>
        <v>0.13476046814730527</v>
      </c>
      <c r="M118">
        <f t="shared" si="5"/>
        <v>360.289730137275</v>
      </c>
    </row>
    <row r="119" spans="1:13" x14ac:dyDescent="0.25">
      <c r="A119" t="s">
        <v>393</v>
      </c>
      <c r="B119">
        <v>44824.55</v>
      </c>
      <c r="C119">
        <v>1777.63</v>
      </c>
      <c r="D119">
        <v>416.15</v>
      </c>
      <c r="E119">
        <v>275.29000000000002</v>
      </c>
      <c r="F119">
        <v>1.51</v>
      </c>
      <c r="G119">
        <v>107.81</v>
      </c>
      <c r="H119">
        <v>238.9</v>
      </c>
      <c r="I119">
        <v>22.87</v>
      </c>
      <c r="J119">
        <v>23.75</v>
      </c>
      <c r="K119">
        <v>0.53600000000000003</v>
      </c>
      <c r="L119" s="16">
        <f t="shared" si="4"/>
        <v>0.17825554993187737</v>
      </c>
      <c r="M119">
        <f t="shared" si="5"/>
        <v>311.30848681466199</v>
      </c>
    </row>
    <row r="120" spans="1:13" x14ac:dyDescent="0.25">
      <c r="A120" t="s">
        <v>394</v>
      </c>
      <c r="B120">
        <v>10110.34</v>
      </c>
      <c r="C120">
        <v>666.81</v>
      </c>
      <c r="D120">
        <v>221.74</v>
      </c>
      <c r="E120">
        <v>130.68</v>
      </c>
      <c r="F120">
        <v>1.7</v>
      </c>
      <c r="G120">
        <v>65.3</v>
      </c>
      <c r="H120">
        <v>113.46</v>
      </c>
      <c r="I120">
        <v>23.38</v>
      </c>
      <c r="J120">
        <v>25.17</v>
      </c>
      <c r="K120">
        <v>0.53600000000000003</v>
      </c>
      <c r="L120" s="16">
        <f t="shared" si="4"/>
        <v>0.28574024730896952</v>
      </c>
      <c r="M120">
        <f t="shared" si="5"/>
        <v>574.8470813359661</v>
      </c>
    </row>
    <row r="121" spans="1:13" x14ac:dyDescent="0.25">
      <c r="A121" t="s">
        <v>394</v>
      </c>
      <c r="B121">
        <v>38554.11</v>
      </c>
      <c r="C121">
        <v>1215.79</v>
      </c>
      <c r="D121">
        <v>364.74</v>
      </c>
      <c r="E121">
        <v>192.81</v>
      </c>
      <c r="F121">
        <v>1.89</v>
      </c>
      <c r="G121">
        <v>109.34</v>
      </c>
      <c r="H121">
        <v>221.56</v>
      </c>
      <c r="I121">
        <v>55.48</v>
      </c>
      <c r="J121">
        <v>61.41</v>
      </c>
      <c r="K121">
        <v>0.53600000000000003</v>
      </c>
      <c r="L121" s="16">
        <f t="shared" si="4"/>
        <v>0.3277656310699763</v>
      </c>
      <c r="M121">
        <f t="shared" si="5"/>
        <v>671.84180691476911</v>
      </c>
    </row>
    <row r="122" spans="1:13" x14ac:dyDescent="0.25">
      <c r="A122" t="s">
        <v>395</v>
      </c>
      <c r="B122">
        <v>5762.42</v>
      </c>
      <c r="C122">
        <v>525.41999999999996</v>
      </c>
      <c r="D122">
        <v>135.37</v>
      </c>
      <c r="E122">
        <v>120.51</v>
      </c>
      <c r="F122">
        <v>1.1200000000000001</v>
      </c>
      <c r="G122">
        <v>42.76</v>
      </c>
      <c r="H122">
        <v>85.66</v>
      </c>
      <c r="I122">
        <v>15.21</v>
      </c>
      <c r="J122">
        <v>10.59</v>
      </c>
      <c r="K122">
        <v>0.40200000000000002</v>
      </c>
      <c r="L122" s="16">
        <f t="shared" si="4"/>
        <v>0.26230198244450925</v>
      </c>
      <c r="M122">
        <f t="shared" si="5"/>
        <v>510.30739726329443</v>
      </c>
    </row>
    <row r="123" spans="1:13" x14ac:dyDescent="0.25">
      <c r="A123" t="s">
        <v>396</v>
      </c>
      <c r="B123">
        <v>19845.7</v>
      </c>
      <c r="C123">
        <v>1214.45</v>
      </c>
      <c r="D123">
        <v>285.87</v>
      </c>
      <c r="E123">
        <v>230.3</v>
      </c>
      <c r="F123">
        <v>1.24</v>
      </c>
      <c r="G123">
        <v>85.8</v>
      </c>
      <c r="H123">
        <v>158.96</v>
      </c>
      <c r="I123">
        <v>19.8</v>
      </c>
      <c r="J123">
        <v>17.190000000000001</v>
      </c>
      <c r="K123">
        <v>0.66900000000000004</v>
      </c>
      <c r="L123" s="16">
        <f t="shared" si="4"/>
        <v>0.16908964315049629</v>
      </c>
      <c r="M123">
        <f t="shared" si="5"/>
        <v>384.28445561121157</v>
      </c>
    </row>
    <row r="124" spans="1:13" x14ac:dyDescent="0.25">
      <c r="A124" t="s">
        <v>396</v>
      </c>
      <c r="B124">
        <v>18003.97</v>
      </c>
      <c r="C124">
        <v>769.91</v>
      </c>
      <c r="D124">
        <v>215.58</v>
      </c>
      <c r="E124">
        <v>195.49</v>
      </c>
      <c r="F124">
        <v>1.1000000000000001</v>
      </c>
      <c r="G124">
        <v>67.819999999999993</v>
      </c>
      <c r="H124">
        <v>151.4</v>
      </c>
      <c r="I124">
        <v>37.729999999999997</v>
      </c>
      <c r="J124">
        <v>11.2</v>
      </c>
      <c r="K124">
        <v>0.66900000000000004</v>
      </c>
      <c r="L124" s="16">
        <f t="shared" si="4"/>
        <v>0.38167896299962267</v>
      </c>
      <c r="M124">
        <f t="shared" si="5"/>
        <v>669.26743324346273</v>
      </c>
    </row>
    <row r="125" spans="1:13" x14ac:dyDescent="0.25">
      <c r="A125" t="s">
        <v>396</v>
      </c>
      <c r="B125">
        <v>17893.71</v>
      </c>
      <c r="C125">
        <v>1111.3499999999999</v>
      </c>
      <c r="D125">
        <v>269.13</v>
      </c>
      <c r="E125">
        <v>171.39</v>
      </c>
      <c r="F125">
        <v>1.57</v>
      </c>
      <c r="G125">
        <v>83.8</v>
      </c>
      <c r="H125">
        <v>150.94</v>
      </c>
      <c r="I125">
        <v>22.3</v>
      </c>
      <c r="J125">
        <v>23.29</v>
      </c>
      <c r="K125">
        <v>0.66900000000000004</v>
      </c>
      <c r="L125" s="16">
        <f t="shared" si="4"/>
        <v>0.18205748999964325</v>
      </c>
      <c r="M125">
        <f t="shared" si="5"/>
        <v>440.50552765763257</v>
      </c>
    </row>
    <row r="126" spans="1:13" x14ac:dyDescent="0.25">
      <c r="A126" t="s">
        <v>396</v>
      </c>
      <c r="B126">
        <v>127735.08</v>
      </c>
      <c r="C126">
        <v>4916.07</v>
      </c>
      <c r="D126">
        <v>753.85</v>
      </c>
      <c r="E126">
        <v>477.35</v>
      </c>
      <c r="F126">
        <v>1.58</v>
      </c>
      <c r="G126">
        <v>218.84</v>
      </c>
      <c r="H126">
        <v>403.28</v>
      </c>
      <c r="I126">
        <v>33.159999999999997</v>
      </c>
      <c r="J126">
        <v>34.64</v>
      </c>
      <c r="K126">
        <v>0.66900000000000004</v>
      </c>
      <c r="L126" s="16">
        <f t="shared" si="4"/>
        <v>6.6417715260022617E-2</v>
      </c>
      <c r="M126">
        <f t="shared" si="5"/>
        <v>275.64950602654289</v>
      </c>
    </row>
    <row r="127" spans="1:13" s="32" customFormat="1" x14ac:dyDescent="0.25">
      <c r="A127" s="32" t="s">
        <v>397</v>
      </c>
      <c r="B127" s="32">
        <v>5224.8599999999997</v>
      </c>
      <c r="C127" s="32">
        <v>454.58</v>
      </c>
      <c r="D127" s="32">
        <v>108.46</v>
      </c>
      <c r="E127" s="32">
        <v>80.34</v>
      </c>
      <c r="F127" s="32">
        <v>1.35</v>
      </c>
      <c r="G127" s="32">
        <v>33.020000000000003</v>
      </c>
      <c r="H127" s="32">
        <v>81.56</v>
      </c>
      <c r="I127" s="32">
        <v>2.9</v>
      </c>
      <c r="J127" s="32">
        <v>5.33</v>
      </c>
      <c r="K127" s="32">
        <v>0.66900000000000004</v>
      </c>
      <c r="L127" s="16">
        <f t="shared" si="4"/>
        <v>0.3177341340701898</v>
      </c>
      <c r="M127">
        <f t="shared" si="5"/>
        <v>140.95730028234547</v>
      </c>
    </row>
    <row r="128" spans="1:13" x14ac:dyDescent="0.25">
      <c r="A128" t="s">
        <v>397</v>
      </c>
      <c r="B128">
        <v>26527.71</v>
      </c>
      <c r="C128">
        <v>1956.25</v>
      </c>
      <c r="D128">
        <v>340.77</v>
      </c>
      <c r="E128">
        <v>328.72</v>
      </c>
      <c r="F128">
        <v>1.04</v>
      </c>
      <c r="G128">
        <v>113.26</v>
      </c>
      <c r="H128">
        <v>183.78</v>
      </c>
      <c r="I128">
        <v>16.07</v>
      </c>
      <c r="J128">
        <v>8.2799999999999994</v>
      </c>
      <c r="K128">
        <v>0.66900000000000004</v>
      </c>
      <c r="L128" s="16">
        <f t="shared" si="4"/>
        <v>8.710857624863165E-2</v>
      </c>
      <c r="M128">
        <f t="shared" si="5"/>
        <v>289.55098872171834</v>
      </c>
    </row>
    <row r="129" spans="1:13" x14ac:dyDescent="0.25">
      <c r="A129" t="s">
        <v>397</v>
      </c>
      <c r="B129">
        <v>10678.77</v>
      </c>
      <c r="C129">
        <v>1025.6600000000001</v>
      </c>
      <c r="D129">
        <v>222.94</v>
      </c>
      <c r="E129">
        <v>128.54</v>
      </c>
      <c r="F129">
        <v>1.73</v>
      </c>
      <c r="G129">
        <v>58.52</v>
      </c>
      <c r="H129">
        <v>116.6</v>
      </c>
      <c r="I129">
        <v>11.73</v>
      </c>
      <c r="J129">
        <v>13.29</v>
      </c>
      <c r="K129">
        <v>0.66900000000000004</v>
      </c>
      <c r="L129" s="16">
        <f t="shared" si="4"/>
        <v>0.12756286344307291</v>
      </c>
      <c r="M129">
        <f t="shared" si="5"/>
        <v>323.91459572616139</v>
      </c>
    </row>
    <row r="130" spans="1:13" x14ac:dyDescent="0.25">
      <c r="A130" t="s">
        <v>397</v>
      </c>
      <c r="B130">
        <v>45016.66</v>
      </c>
      <c r="C130">
        <v>2313.7600000000002</v>
      </c>
      <c r="D130">
        <v>374.91</v>
      </c>
      <c r="E130">
        <v>296.58</v>
      </c>
      <c r="F130">
        <v>1.26</v>
      </c>
      <c r="G130">
        <v>105.56</v>
      </c>
      <c r="H130">
        <v>239.41</v>
      </c>
      <c r="I130">
        <v>17.28</v>
      </c>
      <c r="J130">
        <v>14.14</v>
      </c>
      <c r="K130">
        <v>0.66900000000000004</v>
      </c>
      <c r="L130" s="16">
        <f t="shared" si="4"/>
        <v>0.10566873685213135</v>
      </c>
      <c r="M130">
        <f t="shared" ref="M130:M150" si="6">ka*rho*(I130/H130)^(3-(2*Dalpha))</f>
        <v>248.35454362447314</v>
      </c>
    </row>
    <row r="131" spans="1:13" x14ac:dyDescent="0.25">
      <c r="A131" t="s">
        <v>397</v>
      </c>
      <c r="B131">
        <v>3897.25</v>
      </c>
      <c r="C131">
        <v>418.43</v>
      </c>
      <c r="D131">
        <v>93.06</v>
      </c>
      <c r="E131">
        <v>79.67</v>
      </c>
      <c r="F131">
        <v>1.17</v>
      </c>
      <c r="G131">
        <v>29.38</v>
      </c>
      <c r="H131">
        <v>70.44</v>
      </c>
      <c r="I131">
        <v>9.0399999999999991</v>
      </c>
      <c r="J131">
        <v>2.73</v>
      </c>
      <c r="K131">
        <v>0.66900000000000004</v>
      </c>
      <c r="L131" s="16">
        <f t="shared" ref="L131:L150" si="7">4*PI()*B131/(C131^2)</f>
        <v>0.27971934391928122</v>
      </c>
      <c r="M131">
        <f t="shared" si="6"/>
        <v>393.57745683217695</v>
      </c>
    </row>
    <row r="132" spans="1:13" x14ac:dyDescent="0.25">
      <c r="A132" t="s">
        <v>398</v>
      </c>
      <c r="B132">
        <v>12925.86</v>
      </c>
      <c r="C132">
        <v>1272.03</v>
      </c>
      <c r="D132">
        <v>209.95</v>
      </c>
      <c r="E132">
        <v>167.1</v>
      </c>
      <c r="F132">
        <v>1.26</v>
      </c>
      <c r="G132">
        <v>64.489999999999995</v>
      </c>
      <c r="H132">
        <v>128.29</v>
      </c>
      <c r="I132">
        <v>10.65</v>
      </c>
      <c r="J132">
        <v>9.36</v>
      </c>
      <c r="K132">
        <v>0.53600000000000003</v>
      </c>
      <c r="L132" s="16">
        <f t="shared" si="7"/>
        <v>0.10038633614040605</v>
      </c>
      <c r="M132">
        <f t="shared" si="6"/>
        <v>277.76427694026268</v>
      </c>
    </row>
    <row r="133" spans="1:13" x14ac:dyDescent="0.25">
      <c r="A133" t="s">
        <v>398</v>
      </c>
      <c r="B133">
        <v>7383.75</v>
      </c>
      <c r="C133">
        <v>599.86</v>
      </c>
      <c r="D133">
        <v>155.86000000000001</v>
      </c>
      <c r="E133">
        <v>111.4</v>
      </c>
      <c r="F133">
        <v>1.4</v>
      </c>
      <c r="G133">
        <v>50.94</v>
      </c>
      <c r="H133">
        <v>96.96</v>
      </c>
      <c r="I133">
        <v>16.73</v>
      </c>
      <c r="J133">
        <v>16.37</v>
      </c>
      <c r="K133">
        <v>0.53600000000000003</v>
      </c>
      <c r="L133" s="16">
        <f t="shared" si="7"/>
        <v>0.25786181876454262</v>
      </c>
      <c r="M133">
        <f t="shared" si="6"/>
        <v>498.73932813430008</v>
      </c>
    </row>
    <row r="134" spans="1:13" x14ac:dyDescent="0.25">
      <c r="A134" t="s">
        <v>398</v>
      </c>
      <c r="B134">
        <v>734.65</v>
      </c>
      <c r="C134">
        <v>107.12</v>
      </c>
      <c r="D134">
        <v>37.49</v>
      </c>
      <c r="E134">
        <v>33.74</v>
      </c>
      <c r="F134">
        <v>1.1100000000000001</v>
      </c>
      <c r="G134">
        <v>12.26</v>
      </c>
      <c r="H134">
        <v>30.58</v>
      </c>
      <c r="I134">
        <v>12.7</v>
      </c>
      <c r="J134">
        <v>9.6199999999999992</v>
      </c>
      <c r="K134">
        <v>0.53600000000000003</v>
      </c>
      <c r="L134" s="16">
        <f t="shared" si="7"/>
        <v>0.80454292288942919</v>
      </c>
      <c r="M134">
        <f t="shared" si="6"/>
        <v>1007.0335520476173</v>
      </c>
    </row>
    <row r="135" spans="1:13" x14ac:dyDescent="0.25">
      <c r="A135" t="s">
        <v>398</v>
      </c>
      <c r="B135">
        <v>16461.39</v>
      </c>
      <c r="C135">
        <v>872.48</v>
      </c>
      <c r="D135">
        <v>196.03</v>
      </c>
      <c r="E135">
        <v>191.21</v>
      </c>
      <c r="F135">
        <v>1.03</v>
      </c>
      <c r="G135">
        <v>64.52</v>
      </c>
      <c r="H135">
        <v>144.77000000000001</v>
      </c>
      <c r="I135">
        <v>17.22</v>
      </c>
      <c r="J135">
        <v>6.28</v>
      </c>
      <c r="K135">
        <v>0.53600000000000003</v>
      </c>
      <c r="L135" s="16">
        <f t="shared" si="7"/>
        <v>0.27174740626863259</v>
      </c>
      <c r="M135">
        <f t="shared" si="6"/>
        <v>370.3689810779976</v>
      </c>
    </row>
    <row r="136" spans="1:13" x14ac:dyDescent="0.25">
      <c r="A136" t="s">
        <v>398</v>
      </c>
      <c r="B136">
        <v>1774.51</v>
      </c>
      <c r="C136">
        <v>226.56</v>
      </c>
      <c r="D136">
        <v>92.66</v>
      </c>
      <c r="E136">
        <v>31.06</v>
      </c>
      <c r="F136">
        <v>2.98</v>
      </c>
      <c r="G136">
        <v>27.17</v>
      </c>
      <c r="H136">
        <v>47.53</v>
      </c>
      <c r="I136">
        <v>13.1</v>
      </c>
      <c r="J136">
        <v>15.56</v>
      </c>
      <c r="K136">
        <v>0.53600000000000003</v>
      </c>
      <c r="L136" s="16">
        <f t="shared" si="7"/>
        <v>0.43443203548005827</v>
      </c>
      <c r="M136">
        <f t="shared" si="6"/>
        <v>725.42702994102774</v>
      </c>
    </row>
    <row r="137" spans="1:13" x14ac:dyDescent="0.25">
      <c r="A137" t="s">
        <v>399</v>
      </c>
      <c r="B137">
        <v>132099.82</v>
      </c>
      <c r="C137">
        <v>8143.68</v>
      </c>
      <c r="D137">
        <v>903.81</v>
      </c>
      <c r="E137">
        <v>831.51</v>
      </c>
      <c r="F137">
        <v>1.0900000000000001</v>
      </c>
      <c r="G137">
        <v>329.84</v>
      </c>
      <c r="H137">
        <v>410.12</v>
      </c>
      <c r="I137">
        <v>17.96</v>
      </c>
      <c r="J137">
        <v>11.53</v>
      </c>
      <c r="K137">
        <v>0.66900000000000004</v>
      </c>
      <c r="L137" s="16">
        <f t="shared" si="7"/>
        <v>2.5030567132114771E-2</v>
      </c>
      <c r="M137">
        <f t="shared" si="6"/>
        <v>166.52032716873649</v>
      </c>
    </row>
    <row r="138" spans="1:13" x14ac:dyDescent="0.25">
      <c r="A138" t="s">
        <v>399</v>
      </c>
      <c r="B138">
        <v>22245.9</v>
      </c>
      <c r="C138">
        <v>1507.69</v>
      </c>
      <c r="D138">
        <v>248.38</v>
      </c>
      <c r="E138">
        <v>203.52</v>
      </c>
      <c r="F138">
        <v>1.22</v>
      </c>
      <c r="G138">
        <v>72.099999999999994</v>
      </c>
      <c r="H138">
        <v>168.3</v>
      </c>
      <c r="I138">
        <v>14.59</v>
      </c>
      <c r="J138">
        <v>12.05</v>
      </c>
      <c r="K138">
        <v>0.66900000000000004</v>
      </c>
      <c r="L138" s="16">
        <f t="shared" si="7"/>
        <v>0.12298035321019908</v>
      </c>
      <c r="M138">
        <f t="shared" si="6"/>
        <v>287.55961224377006</v>
      </c>
    </row>
    <row r="139" spans="1:13" x14ac:dyDescent="0.25">
      <c r="A139" t="s">
        <v>399</v>
      </c>
      <c r="B139">
        <v>12168.19</v>
      </c>
      <c r="C139">
        <v>1014.95</v>
      </c>
      <c r="D139">
        <v>181.43</v>
      </c>
      <c r="E139">
        <v>180.76</v>
      </c>
      <c r="F139">
        <v>1</v>
      </c>
      <c r="G139">
        <v>61.89</v>
      </c>
      <c r="H139">
        <v>124.47</v>
      </c>
      <c r="I139">
        <v>13.31</v>
      </c>
      <c r="J139">
        <v>8.6300000000000008</v>
      </c>
      <c r="K139">
        <v>0.66900000000000004</v>
      </c>
      <c r="L139" s="16">
        <f t="shared" si="7"/>
        <v>0.14843849778676332</v>
      </c>
      <c r="M139">
        <f t="shared" si="6"/>
        <v>340.12741728390415</v>
      </c>
    </row>
    <row r="140" spans="1:13" x14ac:dyDescent="0.25">
      <c r="A140" t="s">
        <v>399</v>
      </c>
      <c r="B140">
        <v>7599.52</v>
      </c>
      <c r="C140">
        <v>577.1</v>
      </c>
      <c r="D140">
        <v>137.25</v>
      </c>
      <c r="E140">
        <v>107.12</v>
      </c>
      <c r="F140">
        <v>1.28</v>
      </c>
      <c r="G140">
        <v>39.880000000000003</v>
      </c>
      <c r="H140">
        <v>98.37</v>
      </c>
      <c r="I140">
        <v>12.79</v>
      </c>
      <c r="J140">
        <v>11.29</v>
      </c>
      <c r="K140">
        <v>0.66900000000000004</v>
      </c>
      <c r="L140" s="16">
        <f t="shared" si="7"/>
        <v>0.28674369526645055</v>
      </c>
      <c r="M140">
        <f t="shared" si="6"/>
        <v>397.70151653151299</v>
      </c>
    </row>
    <row r="141" spans="1:13" x14ac:dyDescent="0.25">
      <c r="A141" t="s">
        <v>400</v>
      </c>
      <c r="B141">
        <v>34721.120000000003</v>
      </c>
      <c r="C141">
        <v>1377.81</v>
      </c>
      <c r="D141">
        <v>319.35000000000002</v>
      </c>
      <c r="E141">
        <v>299.93</v>
      </c>
      <c r="F141">
        <v>1.06</v>
      </c>
      <c r="G141">
        <v>114.21</v>
      </c>
      <c r="H141">
        <v>210.26</v>
      </c>
      <c r="I141">
        <v>35.51</v>
      </c>
      <c r="J141">
        <v>15.03</v>
      </c>
      <c r="K141">
        <v>0.66900000000000004</v>
      </c>
      <c r="L141" s="16">
        <f t="shared" si="7"/>
        <v>0.22983963580467293</v>
      </c>
      <c r="M141">
        <f t="shared" si="6"/>
        <v>490.25965849955571</v>
      </c>
    </row>
    <row r="142" spans="1:13" x14ac:dyDescent="0.25">
      <c r="A142" t="s">
        <v>400</v>
      </c>
      <c r="B142">
        <v>23178.19</v>
      </c>
      <c r="C142">
        <v>1049.0899999999999</v>
      </c>
      <c r="D142">
        <v>241.69</v>
      </c>
      <c r="E142">
        <v>192.81</v>
      </c>
      <c r="F142">
        <v>1.25</v>
      </c>
      <c r="G142">
        <v>73.180000000000007</v>
      </c>
      <c r="H142">
        <v>171.79</v>
      </c>
      <c r="I142">
        <v>22.48</v>
      </c>
      <c r="J142">
        <v>18.97</v>
      </c>
      <c r="K142">
        <v>0.66900000000000004</v>
      </c>
      <c r="L142" s="16">
        <f t="shared" si="7"/>
        <v>0.26464511871135443</v>
      </c>
      <c r="M142">
        <f t="shared" si="6"/>
        <v>399.75112106213123</v>
      </c>
    </row>
    <row r="143" spans="1:13" x14ac:dyDescent="0.25">
      <c r="A143" t="s">
        <v>400</v>
      </c>
      <c r="B143">
        <v>4217.72</v>
      </c>
      <c r="C143">
        <v>452.58</v>
      </c>
      <c r="D143">
        <v>103.1</v>
      </c>
      <c r="E143">
        <v>91.05</v>
      </c>
      <c r="F143">
        <v>1.1299999999999999</v>
      </c>
      <c r="G143">
        <v>35.96</v>
      </c>
      <c r="H143">
        <v>73.28</v>
      </c>
      <c r="I143">
        <v>13.54</v>
      </c>
      <c r="J143">
        <v>11.4</v>
      </c>
      <c r="K143">
        <v>0.66900000000000004</v>
      </c>
      <c r="L143" s="16">
        <f t="shared" si="7"/>
        <v>0.25875985127828516</v>
      </c>
      <c r="M143">
        <f t="shared" si="6"/>
        <v>526.81424720047494</v>
      </c>
    </row>
    <row r="144" spans="1:13" x14ac:dyDescent="0.25">
      <c r="A144" t="s">
        <v>400</v>
      </c>
      <c r="B144">
        <v>6512.14</v>
      </c>
      <c r="C144">
        <v>368.89</v>
      </c>
      <c r="D144">
        <v>116.49</v>
      </c>
      <c r="E144">
        <v>107.79</v>
      </c>
      <c r="F144">
        <v>1.08</v>
      </c>
      <c r="G144">
        <v>35.69</v>
      </c>
      <c r="H144">
        <v>91.06</v>
      </c>
      <c r="I144">
        <v>18.53</v>
      </c>
      <c r="J144">
        <v>7.15</v>
      </c>
      <c r="K144">
        <v>0.66900000000000004</v>
      </c>
      <c r="L144" s="16">
        <f t="shared" si="7"/>
        <v>0.60136732585366659</v>
      </c>
      <c r="M144">
        <f t="shared" si="6"/>
        <v>569.10076220293161</v>
      </c>
    </row>
    <row r="145" spans="1:13" x14ac:dyDescent="0.25">
      <c r="A145" t="s">
        <v>401</v>
      </c>
      <c r="B145">
        <v>16766.32</v>
      </c>
      <c r="C145">
        <v>1295.5999999999999</v>
      </c>
      <c r="D145">
        <v>244.23</v>
      </c>
      <c r="E145">
        <v>147.82</v>
      </c>
      <c r="F145">
        <v>1.65</v>
      </c>
      <c r="G145">
        <v>65.03</v>
      </c>
      <c r="H145">
        <v>146.11000000000001</v>
      </c>
      <c r="I145">
        <v>14.2</v>
      </c>
      <c r="J145">
        <v>15.54</v>
      </c>
      <c r="K145">
        <v>0.53600000000000003</v>
      </c>
      <c r="L145" s="16">
        <f t="shared" si="7"/>
        <v>0.12551792067724607</v>
      </c>
      <c r="M145">
        <f t="shared" si="6"/>
        <v>315.09221378105389</v>
      </c>
    </row>
    <row r="146" spans="1:13" x14ac:dyDescent="0.25">
      <c r="A146" t="s">
        <v>401</v>
      </c>
      <c r="B146">
        <v>4841.6000000000004</v>
      </c>
      <c r="C146">
        <v>359.38</v>
      </c>
      <c r="D146">
        <v>107.65</v>
      </c>
      <c r="E146">
        <v>91.05</v>
      </c>
      <c r="F146">
        <v>1.18</v>
      </c>
      <c r="G146">
        <v>31.88</v>
      </c>
      <c r="H146">
        <v>78.510000000000005</v>
      </c>
      <c r="I146">
        <v>14.15</v>
      </c>
      <c r="J146">
        <v>11.31</v>
      </c>
      <c r="K146">
        <v>0.53600000000000003</v>
      </c>
      <c r="L146" s="16">
        <f t="shared" si="7"/>
        <v>0.47107598150476709</v>
      </c>
      <c r="M146">
        <f t="shared" si="6"/>
        <v>516.43553612122116</v>
      </c>
    </row>
    <row r="147" spans="1:13" x14ac:dyDescent="0.25">
      <c r="A147" t="s">
        <v>401</v>
      </c>
      <c r="B147">
        <v>4855.09</v>
      </c>
      <c r="C147">
        <v>461.14</v>
      </c>
      <c r="D147">
        <v>155.32</v>
      </c>
      <c r="E147">
        <v>91.59</v>
      </c>
      <c r="F147">
        <v>1.7</v>
      </c>
      <c r="G147">
        <v>46.88</v>
      </c>
      <c r="H147">
        <v>78.62</v>
      </c>
      <c r="I147">
        <v>16.04</v>
      </c>
      <c r="J147">
        <v>17.010000000000002</v>
      </c>
      <c r="K147">
        <v>0.53600000000000003</v>
      </c>
      <c r="L147" s="16">
        <f t="shared" si="7"/>
        <v>0.28690727359560136</v>
      </c>
      <c r="M147">
        <f t="shared" si="6"/>
        <v>570.27982565315165</v>
      </c>
    </row>
    <row r="148" spans="1:13" x14ac:dyDescent="0.25">
      <c r="A148" t="s">
        <v>401</v>
      </c>
      <c r="B148">
        <v>9317.17</v>
      </c>
      <c r="C148">
        <v>435.44</v>
      </c>
      <c r="D148">
        <v>145.68</v>
      </c>
      <c r="E148">
        <v>143.54</v>
      </c>
      <c r="F148">
        <v>1.01</v>
      </c>
      <c r="G148">
        <v>46.17</v>
      </c>
      <c r="H148">
        <v>108.92</v>
      </c>
      <c r="I148">
        <v>25.58</v>
      </c>
      <c r="J148">
        <v>13.47</v>
      </c>
      <c r="K148">
        <v>0.53600000000000003</v>
      </c>
      <c r="L148" s="16">
        <f t="shared" si="7"/>
        <v>0.61750039686612068</v>
      </c>
      <c r="M148">
        <f t="shared" si="6"/>
        <v>638.2418452358952</v>
      </c>
    </row>
    <row r="149" spans="1:13" x14ac:dyDescent="0.25">
      <c r="A149" t="s">
        <v>401</v>
      </c>
      <c r="B149">
        <v>19525.330000000002</v>
      </c>
      <c r="C149">
        <v>1265.5999999999999</v>
      </c>
      <c r="D149">
        <v>278.51</v>
      </c>
      <c r="E149">
        <v>190.14</v>
      </c>
      <c r="F149">
        <v>1.46</v>
      </c>
      <c r="G149">
        <v>81.78</v>
      </c>
      <c r="H149">
        <v>157.66999999999999</v>
      </c>
      <c r="I149">
        <v>21.78</v>
      </c>
      <c r="J149">
        <v>21.97</v>
      </c>
      <c r="K149">
        <v>0.53600000000000003</v>
      </c>
      <c r="L149" s="16">
        <f t="shared" si="7"/>
        <v>0.15318467319737517</v>
      </c>
      <c r="M149">
        <f t="shared" si="6"/>
        <v>417.44378044744286</v>
      </c>
    </row>
    <row r="150" spans="1:13" x14ac:dyDescent="0.25">
      <c r="A150" t="s">
        <v>402</v>
      </c>
      <c r="B150">
        <v>8813.7000000000007</v>
      </c>
      <c r="C150">
        <v>928.72</v>
      </c>
      <c r="D150">
        <v>158.66999999999999</v>
      </c>
      <c r="E150">
        <v>136.16999999999999</v>
      </c>
      <c r="F150">
        <v>1.17</v>
      </c>
      <c r="G150">
        <v>51.57</v>
      </c>
      <c r="H150">
        <v>105.93</v>
      </c>
      <c r="I150">
        <v>11.46</v>
      </c>
      <c r="J150">
        <v>8.51</v>
      </c>
      <c r="K150">
        <v>0.40200000000000002</v>
      </c>
      <c r="L150" s="16">
        <f t="shared" si="7"/>
        <v>0.12840990704553099</v>
      </c>
      <c r="M150">
        <f t="shared" si="6"/>
        <v>343.3076372354177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7"/>
  <sheetViews>
    <sheetView workbookViewId="0">
      <pane ySplit="1" topLeftCell="A2" activePane="bottomLeft" state="frozen"/>
      <selection pane="bottomLeft" activeCell="O7" sqref="O7"/>
    </sheetView>
  </sheetViews>
  <sheetFormatPr defaultRowHeight="15" x14ac:dyDescent="0.25"/>
  <cols>
    <col min="1" max="1" width="19.5703125" bestFit="1" customWidth="1"/>
    <col min="2" max="2" width="11.7109375" customWidth="1"/>
    <col min="3" max="3" width="14.5703125" customWidth="1"/>
    <col min="4" max="4" width="11.85546875" customWidth="1"/>
    <col min="5" max="5" width="11.140625" customWidth="1"/>
    <col min="6" max="6" width="11.28515625" customWidth="1"/>
    <col min="7" max="7" width="13.28515625" customWidth="1"/>
    <col min="8" max="8" width="11.42578125" customWidth="1"/>
    <col min="9" max="9" width="12" customWidth="1"/>
    <col min="10" max="10" width="12.7109375" customWidth="1"/>
    <col min="11" max="11" width="13.7109375" customWidth="1"/>
    <col min="12" max="12" width="13.570312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403</v>
      </c>
      <c r="B2">
        <v>8493.7099999999991</v>
      </c>
      <c r="C2">
        <v>502.12</v>
      </c>
      <c r="D2">
        <v>152.63999999999999</v>
      </c>
      <c r="E2">
        <v>105.78</v>
      </c>
      <c r="F2">
        <v>1.44</v>
      </c>
      <c r="G2">
        <v>43.91</v>
      </c>
      <c r="H2">
        <v>103.99</v>
      </c>
      <c r="I2">
        <v>28.25</v>
      </c>
      <c r="J2">
        <v>28.35</v>
      </c>
      <c r="K2">
        <v>0.66900000000000004</v>
      </c>
      <c r="L2" s="16">
        <f>4*PI()*B2/(C2^2)</f>
        <v>0.42334287275377336</v>
      </c>
      <c r="M2">
        <f t="shared" ref="M2:M33" si="0">ka*rho*(I2/H2)^(3-(2*Dalpha))</f>
        <v>717.08798814224144</v>
      </c>
    </row>
    <row r="3" spans="1:13" x14ac:dyDescent="0.25">
      <c r="A3" t="s">
        <v>403</v>
      </c>
      <c r="B3">
        <v>2011.6</v>
      </c>
      <c r="C3">
        <v>174.74</v>
      </c>
      <c r="D3">
        <v>58.25</v>
      </c>
      <c r="E3">
        <v>56.24</v>
      </c>
      <c r="F3">
        <v>1.04</v>
      </c>
      <c r="G3">
        <v>18.690000000000001</v>
      </c>
      <c r="H3">
        <v>50.61</v>
      </c>
      <c r="I3">
        <v>15.88</v>
      </c>
      <c r="J3">
        <v>8.84</v>
      </c>
      <c r="K3">
        <v>0.66900000000000004</v>
      </c>
      <c r="L3" s="16">
        <f t="shared" ref="L3:L66" si="1">4*PI()*B3/(C3^2)</f>
        <v>0.82787892720342671</v>
      </c>
      <c r="M3">
        <f t="shared" si="0"/>
        <v>804.71533445363707</v>
      </c>
    </row>
    <row r="4" spans="1:13" x14ac:dyDescent="0.25">
      <c r="A4" t="s">
        <v>403</v>
      </c>
      <c r="B4">
        <v>979.35</v>
      </c>
      <c r="C4">
        <v>141.93</v>
      </c>
      <c r="D4">
        <v>56.91</v>
      </c>
      <c r="E4">
        <v>29.46</v>
      </c>
      <c r="F4">
        <v>1.93</v>
      </c>
      <c r="G4">
        <v>17.07</v>
      </c>
      <c r="H4">
        <v>35.31</v>
      </c>
      <c r="I4">
        <v>4.88</v>
      </c>
      <c r="J4">
        <v>8.84</v>
      </c>
      <c r="K4">
        <v>0.66900000000000004</v>
      </c>
      <c r="L4" s="16">
        <f t="shared" si="1"/>
        <v>0.6109411613692215</v>
      </c>
      <c r="M4">
        <f t="shared" si="0"/>
        <v>417.60782922979098</v>
      </c>
    </row>
    <row r="5" spans="1:13" x14ac:dyDescent="0.25">
      <c r="A5" t="s">
        <v>404</v>
      </c>
      <c r="B5">
        <v>10614.22</v>
      </c>
      <c r="C5">
        <v>923.23</v>
      </c>
      <c r="D5">
        <v>163.36000000000001</v>
      </c>
      <c r="E5">
        <v>163.36000000000001</v>
      </c>
      <c r="F5">
        <v>1</v>
      </c>
      <c r="G5">
        <v>54.6</v>
      </c>
      <c r="H5">
        <v>116.25</v>
      </c>
      <c r="I5">
        <v>12.68</v>
      </c>
      <c r="K5">
        <v>0.66900000000000004</v>
      </c>
      <c r="L5" s="16">
        <f t="shared" si="1"/>
        <v>0.15648695230937332</v>
      </c>
      <c r="M5">
        <f t="shared" si="0"/>
        <v>345.56677675760324</v>
      </c>
    </row>
    <row r="6" spans="1:13" x14ac:dyDescent="0.25">
      <c r="A6" t="s">
        <v>405</v>
      </c>
      <c r="B6">
        <v>62386.41</v>
      </c>
      <c r="C6">
        <v>4113.3500000000004</v>
      </c>
      <c r="D6">
        <v>496.76</v>
      </c>
      <c r="E6">
        <v>421.11</v>
      </c>
      <c r="F6">
        <v>1.18</v>
      </c>
      <c r="G6">
        <v>155.44</v>
      </c>
      <c r="H6">
        <v>281.83999999999997</v>
      </c>
      <c r="I6">
        <v>16.52</v>
      </c>
      <c r="J6">
        <v>12.36</v>
      </c>
      <c r="K6">
        <v>0.66900000000000004</v>
      </c>
      <c r="L6" s="16">
        <f t="shared" si="1"/>
        <v>4.6334931970797542E-2</v>
      </c>
      <c r="M6">
        <f t="shared" si="0"/>
        <v>210.26010590981815</v>
      </c>
    </row>
    <row r="7" spans="1:13" x14ac:dyDescent="0.25">
      <c r="A7" t="s">
        <v>405</v>
      </c>
      <c r="B7">
        <v>19114.21</v>
      </c>
      <c r="C7">
        <v>994.19</v>
      </c>
      <c r="D7">
        <v>248.38</v>
      </c>
      <c r="E7">
        <v>159.34</v>
      </c>
      <c r="F7">
        <v>1.56</v>
      </c>
      <c r="G7">
        <v>71.3</v>
      </c>
      <c r="H7">
        <v>156</v>
      </c>
      <c r="I7">
        <v>19.309999999999999</v>
      </c>
      <c r="J7">
        <v>20.95</v>
      </c>
      <c r="K7">
        <v>0.66900000000000004</v>
      </c>
      <c r="L7" s="16">
        <f t="shared" si="1"/>
        <v>0.24301184132486822</v>
      </c>
      <c r="M7">
        <f t="shared" si="0"/>
        <v>382.36408162518006</v>
      </c>
    </row>
    <row r="8" spans="1:13" x14ac:dyDescent="0.25">
      <c r="A8" t="s">
        <v>405</v>
      </c>
      <c r="B8">
        <v>39660.92</v>
      </c>
      <c r="C8">
        <v>3442.52</v>
      </c>
      <c r="D8">
        <v>421.11</v>
      </c>
      <c r="E8">
        <v>342.11</v>
      </c>
      <c r="F8">
        <v>1.23</v>
      </c>
      <c r="G8">
        <v>143.46</v>
      </c>
      <c r="H8">
        <v>224.72</v>
      </c>
      <c r="I8">
        <v>13.79</v>
      </c>
      <c r="J8">
        <v>11.88</v>
      </c>
      <c r="K8">
        <v>0.66900000000000004</v>
      </c>
      <c r="L8" s="16">
        <f t="shared" si="1"/>
        <v>4.2055200135313088E-2</v>
      </c>
      <c r="M8">
        <f t="shared" si="0"/>
        <v>218.11673122539327</v>
      </c>
    </row>
    <row r="9" spans="1:13" x14ac:dyDescent="0.25">
      <c r="A9" t="s">
        <v>406</v>
      </c>
      <c r="B9">
        <v>7395.13</v>
      </c>
      <c r="C9">
        <v>629.32000000000005</v>
      </c>
      <c r="D9">
        <v>163.36000000000001</v>
      </c>
      <c r="E9">
        <v>131.22</v>
      </c>
      <c r="F9">
        <v>1.24</v>
      </c>
      <c r="G9">
        <v>50.63</v>
      </c>
      <c r="H9">
        <v>97.03</v>
      </c>
      <c r="I9">
        <v>18.309999999999999</v>
      </c>
      <c r="J9">
        <v>15.75</v>
      </c>
      <c r="K9">
        <v>0.66900000000000004</v>
      </c>
      <c r="L9" s="16">
        <f t="shared" si="1"/>
        <v>0.23464570486550962</v>
      </c>
      <c r="M9">
        <f t="shared" si="0"/>
        <v>535.76803470621144</v>
      </c>
    </row>
    <row r="10" spans="1:13" x14ac:dyDescent="0.25">
      <c r="A10" t="s">
        <v>406</v>
      </c>
      <c r="B10">
        <v>4928.1400000000003</v>
      </c>
      <c r="C10">
        <v>639.36</v>
      </c>
      <c r="D10">
        <v>144.61000000000001</v>
      </c>
      <c r="E10">
        <v>124.53</v>
      </c>
      <c r="F10">
        <v>1.1599999999999999</v>
      </c>
      <c r="G10">
        <v>50.27</v>
      </c>
      <c r="H10">
        <v>79.209999999999994</v>
      </c>
      <c r="I10">
        <v>9.59</v>
      </c>
      <c r="J10">
        <v>7.32</v>
      </c>
      <c r="K10">
        <v>0.66900000000000004</v>
      </c>
      <c r="L10" s="16">
        <f t="shared" si="1"/>
        <v>0.15149628266927076</v>
      </c>
      <c r="M10">
        <f t="shared" si="0"/>
        <v>375.64864245168519</v>
      </c>
    </row>
    <row r="11" spans="1:13" x14ac:dyDescent="0.25">
      <c r="A11" t="s">
        <v>406</v>
      </c>
      <c r="B11">
        <v>47419.1</v>
      </c>
      <c r="C11">
        <v>3942.63</v>
      </c>
      <c r="D11">
        <v>451.91</v>
      </c>
      <c r="E11">
        <v>369.56</v>
      </c>
      <c r="F11">
        <v>1.22</v>
      </c>
      <c r="G11">
        <v>138.63999999999999</v>
      </c>
      <c r="H11">
        <v>245.72</v>
      </c>
      <c r="I11">
        <v>13.74</v>
      </c>
      <c r="J11">
        <v>11.57</v>
      </c>
      <c r="K11">
        <v>0.66900000000000004</v>
      </c>
      <c r="L11" s="16">
        <f t="shared" si="1"/>
        <v>3.8334616822758016E-2</v>
      </c>
      <c r="M11">
        <f t="shared" si="0"/>
        <v>202.48270287707433</v>
      </c>
    </row>
    <row r="12" spans="1:13" x14ac:dyDescent="0.25">
      <c r="A12" t="s">
        <v>406</v>
      </c>
      <c r="B12">
        <v>8135.58</v>
      </c>
      <c r="C12">
        <v>909.17</v>
      </c>
      <c r="D12">
        <v>189.47</v>
      </c>
      <c r="E12">
        <v>111.14</v>
      </c>
      <c r="F12">
        <v>1.7</v>
      </c>
      <c r="G12">
        <v>49.36</v>
      </c>
      <c r="H12">
        <v>101.78</v>
      </c>
      <c r="I12">
        <v>8.75</v>
      </c>
      <c r="J12">
        <v>10.17</v>
      </c>
      <c r="K12">
        <v>0.66900000000000004</v>
      </c>
      <c r="L12" s="16">
        <f t="shared" si="1"/>
        <v>0.12368248157780228</v>
      </c>
      <c r="M12">
        <f t="shared" si="0"/>
        <v>285.64553098503711</v>
      </c>
    </row>
    <row r="13" spans="1:13" x14ac:dyDescent="0.25">
      <c r="A13" t="s">
        <v>406</v>
      </c>
      <c r="B13">
        <v>14588.56</v>
      </c>
      <c r="C13">
        <v>946.66</v>
      </c>
      <c r="D13">
        <v>246.37</v>
      </c>
      <c r="E13">
        <v>189.47</v>
      </c>
      <c r="F13">
        <v>1.3</v>
      </c>
      <c r="G13">
        <v>72.48</v>
      </c>
      <c r="H13">
        <v>136.29</v>
      </c>
      <c r="I13">
        <v>20.02</v>
      </c>
      <c r="J13">
        <v>17.03</v>
      </c>
      <c r="K13">
        <v>0.66900000000000004</v>
      </c>
      <c r="L13" s="16">
        <f t="shared" si="1"/>
        <v>0.20456636875942338</v>
      </c>
      <c r="M13">
        <f t="shared" si="0"/>
        <v>438.48123661565347</v>
      </c>
    </row>
    <row r="14" spans="1:13" s="32" customFormat="1" x14ac:dyDescent="0.25">
      <c r="A14" s="32" t="s">
        <v>406</v>
      </c>
      <c r="B14" s="32">
        <v>10224.27</v>
      </c>
      <c r="C14" s="32">
        <v>844.9</v>
      </c>
      <c r="D14" s="32">
        <v>185.45</v>
      </c>
      <c r="E14" s="32">
        <v>111.8</v>
      </c>
      <c r="F14" s="32">
        <v>1.66</v>
      </c>
      <c r="G14" s="32">
        <v>53.04</v>
      </c>
      <c r="H14" s="32">
        <v>114.1</v>
      </c>
      <c r="I14" s="32">
        <v>5.71</v>
      </c>
      <c r="J14" s="32">
        <v>16.64</v>
      </c>
      <c r="K14" s="32">
        <v>0.66900000000000004</v>
      </c>
      <c r="L14" s="16">
        <f t="shared" si="1"/>
        <v>0.17998302778353586</v>
      </c>
      <c r="M14">
        <f t="shared" si="0"/>
        <v>185.28118499237573</v>
      </c>
    </row>
    <row r="15" spans="1:13" x14ac:dyDescent="0.25">
      <c r="A15" t="s">
        <v>407</v>
      </c>
      <c r="B15">
        <v>35199.370000000003</v>
      </c>
      <c r="C15">
        <v>2298.36</v>
      </c>
      <c r="D15">
        <v>342.78</v>
      </c>
      <c r="E15">
        <v>316</v>
      </c>
      <c r="F15">
        <v>1.08</v>
      </c>
      <c r="G15">
        <v>102.42</v>
      </c>
      <c r="H15">
        <v>211.7</v>
      </c>
      <c r="I15">
        <v>14.14</v>
      </c>
      <c r="J15">
        <v>9.89</v>
      </c>
      <c r="K15">
        <v>0.66900000000000004</v>
      </c>
      <c r="L15" s="16">
        <f t="shared" si="1"/>
        <v>8.37353124375214E-2</v>
      </c>
      <c r="M15">
        <f t="shared" si="0"/>
        <v>233.41770233836019</v>
      </c>
    </row>
    <row r="16" spans="1:13" x14ac:dyDescent="0.25">
      <c r="A16" t="s">
        <v>407</v>
      </c>
      <c r="B16">
        <v>49990.07</v>
      </c>
      <c r="C16">
        <v>2560.13</v>
      </c>
      <c r="D16">
        <v>487.39</v>
      </c>
      <c r="E16">
        <v>283.19</v>
      </c>
      <c r="F16">
        <v>1.72</v>
      </c>
      <c r="G16">
        <v>130.44</v>
      </c>
      <c r="H16">
        <v>252.29</v>
      </c>
      <c r="I16">
        <v>13.68</v>
      </c>
      <c r="J16">
        <v>15.93</v>
      </c>
      <c r="K16">
        <v>0.66900000000000004</v>
      </c>
      <c r="L16" s="16">
        <f t="shared" si="1"/>
        <v>9.5845024198893777E-2</v>
      </c>
      <c r="M16">
        <f t="shared" si="0"/>
        <v>197.56035463754517</v>
      </c>
    </row>
    <row r="17" spans="1:13" x14ac:dyDescent="0.25">
      <c r="A17" t="s">
        <v>407</v>
      </c>
      <c r="B17">
        <v>4185.45</v>
      </c>
      <c r="C17">
        <v>556.35</v>
      </c>
      <c r="D17">
        <v>157.33000000000001</v>
      </c>
      <c r="E17">
        <v>92.39</v>
      </c>
      <c r="F17">
        <v>1.7</v>
      </c>
      <c r="G17">
        <v>44.98</v>
      </c>
      <c r="H17">
        <v>73</v>
      </c>
      <c r="I17">
        <v>9.3699999999999992</v>
      </c>
      <c r="J17">
        <v>10.63</v>
      </c>
      <c r="K17">
        <v>0.66900000000000004</v>
      </c>
      <c r="L17" s="16">
        <f t="shared" si="1"/>
        <v>0.1699244361109408</v>
      </c>
      <c r="M17">
        <f t="shared" si="0"/>
        <v>393.62650414983233</v>
      </c>
    </row>
    <row r="18" spans="1:13" s="32" customFormat="1" x14ac:dyDescent="0.25">
      <c r="A18" s="32" t="s">
        <v>408</v>
      </c>
      <c r="B18" s="32">
        <v>9267.7800000000007</v>
      </c>
      <c r="C18" s="32">
        <v>788.66</v>
      </c>
      <c r="D18" s="32">
        <v>188.13</v>
      </c>
      <c r="E18" s="32">
        <v>148.63</v>
      </c>
      <c r="F18" s="32">
        <v>1.27</v>
      </c>
      <c r="G18" s="32">
        <v>60.89</v>
      </c>
      <c r="H18" s="32">
        <v>108.63</v>
      </c>
      <c r="I18" s="32">
        <v>9.82</v>
      </c>
      <c r="J18" s="32">
        <v>8.98</v>
      </c>
      <c r="K18" s="32">
        <v>0.66900000000000004</v>
      </c>
      <c r="L18" s="16">
        <f t="shared" si="1"/>
        <v>0.18724315533891922</v>
      </c>
      <c r="M18">
        <f t="shared" si="0"/>
        <v>297.35847114416651</v>
      </c>
    </row>
    <row r="19" spans="1:13" x14ac:dyDescent="0.25">
      <c r="A19" t="s">
        <v>409</v>
      </c>
      <c r="B19">
        <v>480035.92</v>
      </c>
      <c r="C19">
        <v>15672.89</v>
      </c>
      <c r="D19">
        <v>1797.94</v>
      </c>
      <c r="E19">
        <v>1175.03</v>
      </c>
      <c r="F19">
        <v>1.53</v>
      </c>
      <c r="G19">
        <v>523.6</v>
      </c>
      <c r="H19">
        <v>781.79</v>
      </c>
      <c r="I19">
        <v>30.18</v>
      </c>
      <c r="J19">
        <v>30.47</v>
      </c>
      <c r="K19">
        <v>1.089</v>
      </c>
      <c r="L19" s="16">
        <f t="shared" si="1"/>
        <v>2.4557572160401928E-2</v>
      </c>
      <c r="M19">
        <f t="shared" si="0"/>
        <v>150.54080988454982</v>
      </c>
    </row>
    <row r="20" spans="1:13" x14ac:dyDescent="0.25">
      <c r="A20" t="s">
        <v>410</v>
      </c>
      <c r="B20">
        <v>8421.0300000000007</v>
      </c>
      <c r="C20">
        <v>676.99</v>
      </c>
      <c r="D20">
        <v>134.43</v>
      </c>
      <c r="E20">
        <v>132.83000000000001</v>
      </c>
      <c r="F20">
        <v>1.01</v>
      </c>
      <c r="G20">
        <v>44.45</v>
      </c>
      <c r="H20">
        <v>103.55</v>
      </c>
      <c r="I20">
        <v>17.86</v>
      </c>
      <c r="J20">
        <v>7.78</v>
      </c>
      <c r="K20">
        <v>0.53600000000000003</v>
      </c>
      <c r="L20" s="16">
        <f t="shared" si="1"/>
        <v>0.23089289615398909</v>
      </c>
      <c r="M20">
        <f t="shared" si="0"/>
        <v>498.58135051717022</v>
      </c>
    </row>
    <row r="21" spans="1:13" x14ac:dyDescent="0.25">
      <c r="A21" t="s">
        <v>410</v>
      </c>
      <c r="B21">
        <v>60273.33</v>
      </c>
      <c r="C21">
        <v>5076.88</v>
      </c>
      <c r="D21">
        <v>605.22</v>
      </c>
      <c r="E21">
        <v>488.46</v>
      </c>
      <c r="F21">
        <v>1.24</v>
      </c>
      <c r="G21">
        <v>185.76</v>
      </c>
      <c r="H21">
        <v>277.02</v>
      </c>
      <c r="I21">
        <v>14.98</v>
      </c>
      <c r="J21">
        <v>12.73</v>
      </c>
      <c r="K21">
        <v>0.53600000000000003</v>
      </c>
      <c r="L21" s="16">
        <f t="shared" si="1"/>
        <v>2.9386052732995504E-2</v>
      </c>
      <c r="M21">
        <f t="shared" si="0"/>
        <v>197.129445060969</v>
      </c>
    </row>
    <row r="22" spans="1:13" x14ac:dyDescent="0.25">
      <c r="A22" t="s">
        <v>410</v>
      </c>
      <c r="B22">
        <v>16693.169999999998</v>
      </c>
      <c r="C22">
        <v>1217.94</v>
      </c>
      <c r="D22">
        <v>254.41</v>
      </c>
      <c r="E22">
        <v>171.39</v>
      </c>
      <c r="F22">
        <v>1.48</v>
      </c>
      <c r="G22">
        <v>71.06</v>
      </c>
      <c r="H22">
        <v>145.79</v>
      </c>
      <c r="I22">
        <v>11.21</v>
      </c>
      <c r="J22">
        <v>11.54</v>
      </c>
      <c r="K22">
        <v>0.53600000000000003</v>
      </c>
      <c r="L22" s="16">
        <f t="shared" si="1"/>
        <v>0.14141546056762344</v>
      </c>
      <c r="M22">
        <f t="shared" si="0"/>
        <v>261.24816574494076</v>
      </c>
    </row>
    <row r="23" spans="1:13" x14ac:dyDescent="0.25">
      <c r="A23" t="s">
        <v>410</v>
      </c>
      <c r="B23">
        <v>2100.67</v>
      </c>
      <c r="C23">
        <v>206.74</v>
      </c>
      <c r="D23">
        <v>69.63</v>
      </c>
      <c r="E23">
        <v>54.63</v>
      </c>
      <c r="F23">
        <v>1.27</v>
      </c>
      <c r="G23">
        <v>21.42</v>
      </c>
      <c r="H23">
        <v>51.72</v>
      </c>
      <c r="I23">
        <v>16.47</v>
      </c>
      <c r="J23">
        <v>2.69</v>
      </c>
      <c r="K23">
        <v>0.53600000000000003</v>
      </c>
      <c r="L23" s="16">
        <f t="shared" si="1"/>
        <v>0.61761619208212604</v>
      </c>
      <c r="M23">
        <f t="shared" si="0"/>
        <v>814.28983789592371</v>
      </c>
    </row>
    <row r="24" spans="1:13" x14ac:dyDescent="0.25">
      <c r="A24" t="s">
        <v>410</v>
      </c>
      <c r="B24">
        <v>1899.01</v>
      </c>
      <c r="C24">
        <v>263.51</v>
      </c>
      <c r="D24">
        <v>84.09</v>
      </c>
      <c r="E24">
        <v>51.42</v>
      </c>
      <c r="F24">
        <v>1.64</v>
      </c>
      <c r="G24">
        <v>24.01</v>
      </c>
      <c r="H24">
        <v>49.17</v>
      </c>
      <c r="I24">
        <v>8.6199999999999992</v>
      </c>
      <c r="J24">
        <v>9.1999999999999993</v>
      </c>
      <c r="K24">
        <v>0.53600000000000003</v>
      </c>
      <c r="L24" s="16">
        <f t="shared" si="1"/>
        <v>0.34367102145939421</v>
      </c>
      <c r="M24">
        <f t="shared" si="0"/>
        <v>505.12236113856102</v>
      </c>
    </row>
    <row r="25" spans="1:13" x14ac:dyDescent="0.25">
      <c r="A25" t="s">
        <v>411</v>
      </c>
      <c r="B25">
        <v>38031.449999999997</v>
      </c>
      <c r="C25">
        <v>3041.23</v>
      </c>
      <c r="D25">
        <v>357.91</v>
      </c>
      <c r="E25">
        <v>335.82</v>
      </c>
      <c r="F25">
        <v>1.07</v>
      </c>
      <c r="G25">
        <v>105.34</v>
      </c>
      <c r="H25">
        <v>220.05</v>
      </c>
      <c r="I25">
        <v>13.62</v>
      </c>
      <c r="J25">
        <v>8.2899999999999991</v>
      </c>
      <c r="K25">
        <v>0.40200000000000002</v>
      </c>
      <c r="L25" s="16">
        <f t="shared" si="1"/>
        <v>5.1671874413681179E-2</v>
      </c>
      <c r="M25">
        <f t="shared" si="0"/>
        <v>219.62184534511397</v>
      </c>
    </row>
    <row r="26" spans="1:13" x14ac:dyDescent="0.25">
      <c r="A26" t="s">
        <v>411</v>
      </c>
      <c r="B26">
        <v>4057.03</v>
      </c>
      <c r="C26">
        <v>555.14</v>
      </c>
      <c r="D26">
        <v>102.43</v>
      </c>
      <c r="E26">
        <v>79.94</v>
      </c>
      <c r="F26">
        <v>1.28</v>
      </c>
      <c r="G26">
        <v>35.06</v>
      </c>
      <c r="H26">
        <v>71.87</v>
      </c>
      <c r="I26">
        <v>8.24</v>
      </c>
      <c r="J26">
        <v>7.14</v>
      </c>
      <c r="K26">
        <v>0.40200000000000002</v>
      </c>
      <c r="L26" s="16">
        <f t="shared" si="1"/>
        <v>0.16542953195970533</v>
      </c>
      <c r="M26">
        <f t="shared" si="0"/>
        <v>359.62891442780716</v>
      </c>
    </row>
    <row r="27" spans="1:13" x14ac:dyDescent="0.25">
      <c r="A27" t="s">
        <v>411</v>
      </c>
      <c r="B27">
        <v>10852.94</v>
      </c>
      <c r="C27">
        <v>1025.93</v>
      </c>
      <c r="D27">
        <v>229.77</v>
      </c>
      <c r="E27">
        <v>118.5</v>
      </c>
      <c r="F27">
        <v>1.94</v>
      </c>
      <c r="G27">
        <v>70.12</v>
      </c>
      <c r="H27">
        <v>117.55</v>
      </c>
      <c r="I27">
        <v>13.96</v>
      </c>
      <c r="J27">
        <v>16.190000000000001</v>
      </c>
      <c r="K27">
        <v>0.40200000000000002</v>
      </c>
      <c r="L27" s="16">
        <f t="shared" si="1"/>
        <v>0.12957517587438816</v>
      </c>
      <c r="M27">
        <f t="shared" si="0"/>
        <v>369.89731292618279</v>
      </c>
    </row>
    <row r="28" spans="1:13" x14ac:dyDescent="0.25">
      <c r="A28" t="s">
        <v>412</v>
      </c>
      <c r="B28">
        <v>102636.07</v>
      </c>
      <c r="C28">
        <v>8902.61</v>
      </c>
      <c r="D28">
        <v>971.03</v>
      </c>
      <c r="E28">
        <v>497.03</v>
      </c>
      <c r="F28">
        <v>1.95</v>
      </c>
      <c r="G28">
        <v>274.14999999999998</v>
      </c>
      <c r="H28">
        <v>361.5</v>
      </c>
      <c r="I28">
        <v>11.05</v>
      </c>
      <c r="J28">
        <v>13.21</v>
      </c>
      <c r="K28">
        <v>0.53600000000000003</v>
      </c>
      <c r="L28" s="16">
        <f t="shared" si="1"/>
        <v>1.6273283158403051E-2</v>
      </c>
      <c r="M28">
        <f t="shared" si="0"/>
        <v>124.89761050711635</v>
      </c>
    </row>
    <row r="29" spans="1:13" x14ac:dyDescent="0.25">
      <c r="A29" t="s">
        <v>413</v>
      </c>
      <c r="B29">
        <v>728.91</v>
      </c>
      <c r="C29">
        <v>110.87</v>
      </c>
      <c r="D29">
        <v>43.38</v>
      </c>
      <c r="E29">
        <v>27.32</v>
      </c>
      <c r="F29">
        <v>1.59</v>
      </c>
      <c r="G29">
        <v>12.87</v>
      </c>
      <c r="H29">
        <v>30.46</v>
      </c>
      <c r="I29">
        <v>12.02</v>
      </c>
      <c r="J29">
        <v>12.72</v>
      </c>
      <c r="K29">
        <v>0.53600000000000003</v>
      </c>
      <c r="L29" s="16">
        <f t="shared" si="1"/>
        <v>0.74517054077893707</v>
      </c>
      <c r="M29">
        <f t="shared" si="0"/>
        <v>966.69751795258412</v>
      </c>
    </row>
    <row r="30" spans="1:13" x14ac:dyDescent="0.25">
      <c r="A30" t="s">
        <v>413</v>
      </c>
      <c r="B30">
        <v>6476.98</v>
      </c>
      <c r="C30">
        <v>616.47</v>
      </c>
      <c r="D30">
        <v>169.78</v>
      </c>
      <c r="E30">
        <v>103.37</v>
      </c>
      <c r="F30">
        <v>1.64</v>
      </c>
      <c r="G30">
        <v>49.5</v>
      </c>
      <c r="H30">
        <v>90.81</v>
      </c>
      <c r="I30">
        <v>13.47</v>
      </c>
      <c r="J30">
        <v>14.59</v>
      </c>
      <c r="K30">
        <v>0.53600000000000003</v>
      </c>
      <c r="L30" s="16">
        <f t="shared" si="1"/>
        <v>0.21416994557041655</v>
      </c>
      <c r="M30">
        <f t="shared" si="0"/>
        <v>441.9143299217173</v>
      </c>
    </row>
    <row r="31" spans="1:13" x14ac:dyDescent="0.25">
      <c r="A31" t="s">
        <v>413</v>
      </c>
      <c r="B31">
        <v>593.51</v>
      </c>
      <c r="C31">
        <v>93.19</v>
      </c>
      <c r="D31">
        <v>38.56</v>
      </c>
      <c r="E31">
        <v>22.49</v>
      </c>
      <c r="F31">
        <v>1.71</v>
      </c>
      <c r="G31">
        <v>11.35</v>
      </c>
      <c r="H31">
        <v>27.49</v>
      </c>
      <c r="I31">
        <v>10.7</v>
      </c>
      <c r="J31">
        <v>11.74</v>
      </c>
      <c r="K31">
        <v>0.53600000000000003</v>
      </c>
      <c r="L31" s="16">
        <f t="shared" si="1"/>
        <v>0.85881432787420542</v>
      </c>
      <c r="M31">
        <f t="shared" si="0"/>
        <v>956.13271634141915</v>
      </c>
    </row>
    <row r="32" spans="1:13" x14ac:dyDescent="0.25">
      <c r="A32" t="s">
        <v>413</v>
      </c>
      <c r="B32">
        <v>20805.009999999998</v>
      </c>
      <c r="C32">
        <v>1652.84</v>
      </c>
      <c r="D32">
        <v>272.08</v>
      </c>
      <c r="E32">
        <v>199.78</v>
      </c>
      <c r="F32">
        <v>1.36</v>
      </c>
      <c r="G32">
        <v>79.09</v>
      </c>
      <c r="H32">
        <v>162.76</v>
      </c>
      <c r="I32">
        <v>14.47</v>
      </c>
      <c r="J32">
        <v>13.97</v>
      </c>
      <c r="K32">
        <v>0.53600000000000003</v>
      </c>
      <c r="L32" s="16">
        <f t="shared" si="1"/>
        <v>9.5700931233241443E-2</v>
      </c>
      <c r="M32">
        <f t="shared" si="0"/>
        <v>293.4185918529036</v>
      </c>
    </row>
    <row r="33" spans="1:13" x14ac:dyDescent="0.25">
      <c r="A33" t="s">
        <v>413</v>
      </c>
      <c r="B33">
        <v>4397.83</v>
      </c>
      <c r="C33">
        <v>419.9</v>
      </c>
      <c r="D33">
        <v>92.12</v>
      </c>
      <c r="E33">
        <v>86.23</v>
      </c>
      <c r="F33">
        <v>1.07</v>
      </c>
      <c r="G33">
        <v>32.840000000000003</v>
      </c>
      <c r="H33">
        <v>74.83</v>
      </c>
      <c r="I33">
        <v>14.07</v>
      </c>
      <c r="J33">
        <v>2.0099999999999998</v>
      </c>
      <c r="K33">
        <v>0.53600000000000003</v>
      </c>
      <c r="L33" s="16">
        <f t="shared" si="1"/>
        <v>0.31344153987461043</v>
      </c>
      <c r="M33">
        <f t="shared" si="0"/>
        <v>534.22674996540968</v>
      </c>
    </row>
    <row r="34" spans="1:13" x14ac:dyDescent="0.25">
      <c r="A34" t="s">
        <v>414</v>
      </c>
      <c r="B34">
        <v>3388.38</v>
      </c>
      <c r="C34">
        <v>319.75</v>
      </c>
      <c r="D34">
        <v>85.16</v>
      </c>
      <c r="E34">
        <v>65.34</v>
      </c>
      <c r="F34">
        <v>1.3</v>
      </c>
      <c r="G34">
        <v>25.79</v>
      </c>
      <c r="H34">
        <v>65.680000000000007</v>
      </c>
      <c r="I34">
        <v>14.3</v>
      </c>
      <c r="J34">
        <v>13.27</v>
      </c>
      <c r="K34">
        <v>0.53600000000000003</v>
      </c>
      <c r="L34" s="16">
        <f t="shared" si="1"/>
        <v>0.41646726166939046</v>
      </c>
      <c r="M34">
        <f t="shared" ref="M34:M65" si="2">ka*rho*(I34/H34)^(3-(2*Dalpha))</f>
        <v>600.72162105365419</v>
      </c>
    </row>
    <row r="35" spans="1:13" x14ac:dyDescent="0.25">
      <c r="A35" t="s">
        <v>414</v>
      </c>
      <c r="B35">
        <v>1571.41</v>
      </c>
      <c r="C35">
        <v>208.35</v>
      </c>
      <c r="D35">
        <v>57.31</v>
      </c>
      <c r="E35">
        <v>47.13</v>
      </c>
      <c r="F35">
        <v>1.22</v>
      </c>
      <c r="G35">
        <v>17.309999999999999</v>
      </c>
      <c r="H35">
        <v>44.73</v>
      </c>
      <c r="I35">
        <v>7.91</v>
      </c>
      <c r="J35">
        <v>7.04</v>
      </c>
      <c r="K35">
        <v>0.53600000000000003</v>
      </c>
      <c r="L35" s="16">
        <f t="shared" si="1"/>
        <v>0.45489626078835566</v>
      </c>
      <c r="M35">
        <f t="shared" si="2"/>
        <v>508.64293532609435</v>
      </c>
    </row>
    <row r="36" spans="1:13" x14ac:dyDescent="0.25">
      <c r="A36" t="s">
        <v>414</v>
      </c>
      <c r="B36">
        <v>1222.5899999999999</v>
      </c>
      <c r="C36">
        <v>231.91</v>
      </c>
      <c r="D36">
        <v>50.88</v>
      </c>
      <c r="E36">
        <v>45.53</v>
      </c>
      <c r="F36">
        <v>1.1200000000000001</v>
      </c>
      <c r="G36">
        <v>16.68</v>
      </c>
      <c r="H36">
        <v>39.450000000000003</v>
      </c>
      <c r="I36">
        <v>6.34</v>
      </c>
      <c r="J36">
        <v>5.27</v>
      </c>
      <c r="K36">
        <v>0.53600000000000003</v>
      </c>
      <c r="L36" s="16">
        <f t="shared" si="1"/>
        <v>0.28566152572951636</v>
      </c>
      <c r="M36">
        <f t="shared" si="2"/>
        <v>471.177722754618</v>
      </c>
    </row>
    <row r="37" spans="1:13" x14ac:dyDescent="0.25">
      <c r="A37" t="s">
        <v>414</v>
      </c>
      <c r="B37">
        <v>1549.9</v>
      </c>
      <c r="C37">
        <v>135.5</v>
      </c>
      <c r="D37">
        <v>48.74</v>
      </c>
      <c r="E37">
        <v>44.45</v>
      </c>
      <c r="F37">
        <v>1.1000000000000001</v>
      </c>
      <c r="G37">
        <v>16</v>
      </c>
      <c r="H37">
        <v>44.42</v>
      </c>
      <c r="I37">
        <v>20.76</v>
      </c>
      <c r="J37">
        <v>11.94</v>
      </c>
      <c r="K37">
        <v>0.53600000000000003</v>
      </c>
      <c r="L37" s="16">
        <f t="shared" si="1"/>
        <v>1.0608035192982275</v>
      </c>
      <c r="M37">
        <f t="shared" si="2"/>
        <v>1106.8021256788006</v>
      </c>
    </row>
    <row r="38" spans="1:13" x14ac:dyDescent="0.25">
      <c r="A38" t="s">
        <v>414</v>
      </c>
      <c r="B38">
        <v>1388.68</v>
      </c>
      <c r="C38">
        <v>159.07</v>
      </c>
      <c r="D38">
        <v>69.63</v>
      </c>
      <c r="E38">
        <v>33.74</v>
      </c>
      <c r="F38">
        <v>2.06</v>
      </c>
      <c r="G38">
        <v>19.309999999999999</v>
      </c>
      <c r="H38">
        <v>42.05</v>
      </c>
      <c r="I38">
        <v>15.37</v>
      </c>
      <c r="J38">
        <v>17.04</v>
      </c>
      <c r="K38">
        <v>0.53600000000000003</v>
      </c>
      <c r="L38" s="16">
        <f t="shared" si="1"/>
        <v>0.68966070638371635</v>
      </c>
      <c r="M38">
        <f t="shared" si="2"/>
        <v>909.23729754494104</v>
      </c>
    </row>
    <row r="39" spans="1:13" x14ac:dyDescent="0.25">
      <c r="A39" t="s">
        <v>414</v>
      </c>
      <c r="B39">
        <v>2344.5</v>
      </c>
      <c r="C39">
        <v>260.83</v>
      </c>
      <c r="D39">
        <v>81.95</v>
      </c>
      <c r="E39">
        <v>71.23</v>
      </c>
      <c r="F39">
        <v>1.1499999999999999</v>
      </c>
      <c r="G39">
        <v>27.2</v>
      </c>
      <c r="H39">
        <v>54.64</v>
      </c>
      <c r="I39">
        <v>12.7</v>
      </c>
      <c r="J39">
        <v>10.72</v>
      </c>
      <c r="K39">
        <v>0.53600000000000003</v>
      </c>
      <c r="L39" s="16">
        <f t="shared" si="1"/>
        <v>0.43305695547993073</v>
      </c>
      <c r="M39">
        <f t="shared" si="2"/>
        <v>632.97327342166045</v>
      </c>
    </row>
    <row r="40" spans="1:13" x14ac:dyDescent="0.25">
      <c r="A40" t="s">
        <v>415</v>
      </c>
      <c r="B40">
        <v>3917.06</v>
      </c>
      <c r="C40">
        <v>417.23</v>
      </c>
      <c r="D40">
        <v>104.44</v>
      </c>
      <c r="E40">
        <v>69.63</v>
      </c>
      <c r="F40">
        <v>1.5</v>
      </c>
      <c r="G40">
        <v>29.45</v>
      </c>
      <c r="H40">
        <v>70.62</v>
      </c>
      <c r="I40">
        <v>9.58</v>
      </c>
      <c r="J40">
        <v>10.07</v>
      </c>
      <c r="K40">
        <v>0.53600000000000003</v>
      </c>
      <c r="L40" s="16">
        <f t="shared" si="1"/>
        <v>0.28276068966495704</v>
      </c>
      <c r="M40">
        <f t="shared" si="2"/>
        <v>411.43495426567756</v>
      </c>
    </row>
    <row r="41" spans="1:13" x14ac:dyDescent="0.25">
      <c r="A41" t="s">
        <v>415</v>
      </c>
      <c r="B41">
        <v>60336.44</v>
      </c>
      <c r="C41">
        <v>4147.62</v>
      </c>
      <c r="D41">
        <v>697.34</v>
      </c>
      <c r="E41">
        <v>342.78</v>
      </c>
      <c r="F41">
        <v>2.0299999999999998</v>
      </c>
      <c r="G41">
        <v>193.37</v>
      </c>
      <c r="H41">
        <v>277.17</v>
      </c>
      <c r="I41">
        <v>16.79</v>
      </c>
      <c r="J41">
        <v>19.690000000000001</v>
      </c>
      <c r="K41">
        <v>0.53600000000000003</v>
      </c>
      <c r="L41" s="16">
        <f t="shared" si="1"/>
        <v>4.407492948701415E-2</v>
      </c>
      <c r="M41">
        <f t="shared" si="2"/>
        <v>215.87111167997105</v>
      </c>
    </row>
    <row r="42" spans="1:13" x14ac:dyDescent="0.25">
      <c r="A42" t="s">
        <v>415</v>
      </c>
      <c r="B42">
        <v>1802.33</v>
      </c>
      <c r="C42">
        <v>195.49</v>
      </c>
      <c r="D42">
        <v>77.13</v>
      </c>
      <c r="E42">
        <v>48.74</v>
      </c>
      <c r="F42">
        <v>1.58</v>
      </c>
      <c r="G42">
        <v>21.33</v>
      </c>
      <c r="H42">
        <v>47.9</v>
      </c>
      <c r="I42">
        <v>12.87</v>
      </c>
      <c r="J42">
        <v>13.56</v>
      </c>
      <c r="K42">
        <v>0.53600000000000003</v>
      </c>
      <c r="L42" s="16">
        <f t="shared" si="1"/>
        <v>0.59264562462322146</v>
      </c>
      <c r="M42">
        <f t="shared" si="2"/>
        <v>710.79665504060392</v>
      </c>
    </row>
    <row r="43" spans="1:13" x14ac:dyDescent="0.25">
      <c r="A43" t="s">
        <v>416</v>
      </c>
      <c r="B43">
        <v>31267.9</v>
      </c>
      <c r="C43">
        <v>1382.36</v>
      </c>
      <c r="D43">
        <v>278.51</v>
      </c>
      <c r="E43">
        <v>260.83</v>
      </c>
      <c r="F43">
        <v>1.07</v>
      </c>
      <c r="G43">
        <v>92.7</v>
      </c>
      <c r="H43">
        <v>199.53</v>
      </c>
      <c r="I43">
        <v>35.82</v>
      </c>
      <c r="J43">
        <v>25.03</v>
      </c>
      <c r="K43">
        <v>0.53600000000000003</v>
      </c>
      <c r="L43" s="16">
        <f t="shared" si="1"/>
        <v>0.20562042915450446</v>
      </c>
      <c r="M43">
        <f t="shared" si="2"/>
        <v>514.80748391874704</v>
      </c>
    </row>
    <row r="44" spans="1:13" x14ac:dyDescent="0.25">
      <c r="A44" t="s">
        <v>417</v>
      </c>
      <c r="B44">
        <v>129307.34</v>
      </c>
      <c r="C44">
        <v>9811.51</v>
      </c>
      <c r="D44">
        <v>883.19</v>
      </c>
      <c r="E44">
        <v>615.92999999999995</v>
      </c>
      <c r="F44">
        <v>1.43</v>
      </c>
      <c r="G44">
        <v>251.43</v>
      </c>
      <c r="H44">
        <v>405.76</v>
      </c>
      <c r="I44">
        <v>16.78</v>
      </c>
      <c r="J44">
        <v>16.41</v>
      </c>
      <c r="K44">
        <v>0.53600000000000003</v>
      </c>
      <c r="L44" s="16">
        <f t="shared" si="1"/>
        <v>1.6879568494958763E-2</v>
      </c>
      <c r="M44">
        <f t="shared" si="2"/>
        <v>159.06298502172828</v>
      </c>
    </row>
    <row r="45" spans="1:13" x14ac:dyDescent="0.25">
      <c r="A45" t="s">
        <v>418</v>
      </c>
      <c r="B45">
        <v>3495.09</v>
      </c>
      <c r="C45">
        <v>429.54</v>
      </c>
      <c r="D45">
        <v>119.97</v>
      </c>
      <c r="E45">
        <v>94.8</v>
      </c>
      <c r="F45">
        <v>1.27</v>
      </c>
      <c r="G45">
        <v>38.700000000000003</v>
      </c>
      <c r="H45">
        <v>66.709999999999994</v>
      </c>
      <c r="I45">
        <v>10.5</v>
      </c>
      <c r="J45">
        <v>8.69</v>
      </c>
      <c r="K45">
        <v>0.53600000000000003</v>
      </c>
      <c r="L45" s="16">
        <f t="shared" si="1"/>
        <v>0.23804606231609554</v>
      </c>
      <c r="M45">
        <f t="shared" si="2"/>
        <v>463.39317739528343</v>
      </c>
    </row>
    <row r="46" spans="1:13" x14ac:dyDescent="0.25">
      <c r="A46" t="s">
        <v>418</v>
      </c>
      <c r="B46">
        <v>2205.37</v>
      </c>
      <c r="C46">
        <v>272.62</v>
      </c>
      <c r="D46">
        <v>73.91</v>
      </c>
      <c r="E46">
        <v>57.31</v>
      </c>
      <c r="F46">
        <v>1.29</v>
      </c>
      <c r="G46">
        <v>22.22</v>
      </c>
      <c r="H46">
        <v>52.99</v>
      </c>
      <c r="I46">
        <v>8.7799999999999994</v>
      </c>
      <c r="J46">
        <v>7.76</v>
      </c>
      <c r="K46">
        <v>0.53600000000000003</v>
      </c>
      <c r="L46" s="16">
        <f t="shared" si="1"/>
        <v>0.37288584675169473</v>
      </c>
      <c r="M46">
        <f t="shared" si="2"/>
        <v>482.8268638837136</v>
      </c>
    </row>
    <row r="47" spans="1:13" x14ac:dyDescent="0.25">
      <c r="A47" t="s">
        <v>418</v>
      </c>
      <c r="B47">
        <v>27080.33</v>
      </c>
      <c r="C47">
        <v>2462.12</v>
      </c>
      <c r="D47">
        <v>283.86</v>
      </c>
      <c r="E47">
        <v>244.77</v>
      </c>
      <c r="F47">
        <v>1.1599999999999999</v>
      </c>
      <c r="G47">
        <v>87.22</v>
      </c>
      <c r="H47">
        <v>185.69</v>
      </c>
      <c r="I47">
        <v>11.14</v>
      </c>
      <c r="J47">
        <v>8.7200000000000006</v>
      </c>
      <c r="K47">
        <v>0.53600000000000003</v>
      </c>
      <c r="L47" s="16">
        <f t="shared" si="1"/>
        <v>5.6136506811188695E-2</v>
      </c>
      <c r="M47">
        <f t="shared" si="2"/>
        <v>214.20435106826321</v>
      </c>
    </row>
    <row r="48" spans="1:13" x14ac:dyDescent="0.25">
      <c r="A48" t="s">
        <v>418</v>
      </c>
      <c r="B48">
        <v>2859.41</v>
      </c>
      <c r="C48">
        <v>371.7</v>
      </c>
      <c r="D48">
        <v>84.09</v>
      </c>
      <c r="E48">
        <v>70.16</v>
      </c>
      <c r="F48">
        <v>1.2</v>
      </c>
      <c r="G48">
        <v>24.11</v>
      </c>
      <c r="H48">
        <v>60.34</v>
      </c>
      <c r="I48">
        <v>7.32</v>
      </c>
      <c r="J48">
        <v>6.06</v>
      </c>
      <c r="K48">
        <v>0.53600000000000003</v>
      </c>
      <c r="L48" s="16">
        <f t="shared" si="1"/>
        <v>0.26007653684342047</v>
      </c>
      <c r="M48">
        <f t="shared" si="2"/>
        <v>376.24918577302907</v>
      </c>
    </row>
    <row r="49" spans="1:13" x14ac:dyDescent="0.25">
      <c r="A49" t="s">
        <v>419</v>
      </c>
      <c r="B49">
        <v>555093.72</v>
      </c>
      <c r="C49">
        <v>18330.91</v>
      </c>
      <c r="D49">
        <v>2387.44</v>
      </c>
      <c r="E49">
        <v>1645.63</v>
      </c>
      <c r="F49">
        <v>1.45</v>
      </c>
      <c r="G49">
        <v>638.30999999999995</v>
      </c>
      <c r="H49">
        <v>840.69</v>
      </c>
      <c r="I49">
        <v>34.590000000000003</v>
      </c>
      <c r="J49">
        <v>33.51</v>
      </c>
      <c r="K49">
        <v>1.339</v>
      </c>
      <c r="L49" s="16">
        <f t="shared" si="1"/>
        <v>2.0759081203659765E-2</v>
      </c>
      <c r="M49">
        <f t="shared" si="2"/>
        <v>158.41733133537349</v>
      </c>
    </row>
    <row r="50" spans="1:13" x14ac:dyDescent="0.25">
      <c r="A50" t="s">
        <v>419</v>
      </c>
      <c r="B50">
        <v>218743.53</v>
      </c>
      <c r="C50">
        <v>9002.1</v>
      </c>
      <c r="D50">
        <v>1183.68</v>
      </c>
      <c r="E50">
        <v>939.98</v>
      </c>
      <c r="F50">
        <v>1.26</v>
      </c>
      <c r="G50">
        <v>331.54</v>
      </c>
      <c r="H50">
        <v>527.74</v>
      </c>
      <c r="I50">
        <v>26.27</v>
      </c>
      <c r="J50">
        <v>21.55</v>
      </c>
      <c r="K50">
        <v>1.339</v>
      </c>
      <c r="L50" s="16">
        <f t="shared" si="1"/>
        <v>3.3920122682074942E-2</v>
      </c>
      <c r="M50">
        <f t="shared" si="2"/>
        <v>184.49431850948409</v>
      </c>
    </row>
    <row r="51" spans="1:13" x14ac:dyDescent="0.25">
      <c r="A51" t="s">
        <v>420</v>
      </c>
      <c r="B51">
        <v>15969.97</v>
      </c>
      <c r="C51">
        <v>1103.99</v>
      </c>
      <c r="D51">
        <v>284.52999999999997</v>
      </c>
      <c r="E51">
        <v>149.97</v>
      </c>
      <c r="F51">
        <v>1.9</v>
      </c>
      <c r="G51">
        <v>77.17</v>
      </c>
      <c r="H51">
        <v>142.6</v>
      </c>
      <c r="I51">
        <v>15.41</v>
      </c>
      <c r="J51">
        <v>18.100000000000001</v>
      </c>
      <c r="K51">
        <v>0.66900000000000004</v>
      </c>
      <c r="L51" s="16">
        <f t="shared" si="1"/>
        <v>0.16465832197762501</v>
      </c>
      <c r="M51">
        <f t="shared" si="2"/>
        <v>343.00262139575881</v>
      </c>
    </row>
    <row r="52" spans="1:13" x14ac:dyDescent="0.25">
      <c r="A52" t="s">
        <v>420</v>
      </c>
      <c r="B52">
        <v>1631.51</v>
      </c>
      <c r="C52">
        <v>153.31</v>
      </c>
      <c r="D52">
        <v>58.25</v>
      </c>
      <c r="E52">
        <v>46.86</v>
      </c>
      <c r="F52">
        <v>1.24</v>
      </c>
      <c r="G52">
        <v>17.96</v>
      </c>
      <c r="H52">
        <v>45.58</v>
      </c>
      <c r="I52">
        <v>23.7</v>
      </c>
      <c r="J52">
        <v>22.56</v>
      </c>
      <c r="K52">
        <v>0.66900000000000004</v>
      </c>
      <c r="L52" s="16">
        <f t="shared" si="1"/>
        <v>0.87228546691478603</v>
      </c>
      <c r="M52">
        <f t="shared" si="2"/>
        <v>1205.3971733624928</v>
      </c>
    </row>
    <row r="53" spans="1:13" x14ac:dyDescent="0.25">
      <c r="A53" t="s">
        <v>420</v>
      </c>
      <c r="B53">
        <v>8690.92</v>
      </c>
      <c r="C53">
        <v>938.62</v>
      </c>
      <c r="D53">
        <v>280.52</v>
      </c>
      <c r="E53">
        <v>84.36</v>
      </c>
      <c r="F53">
        <v>3.33</v>
      </c>
      <c r="G53">
        <v>75.86</v>
      </c>
      <c r="H53">
        <v>105.19</v>
      </c>
      <c r="I53">
        <v>11.32</v>
      </c>
      <c r="J53">
        <v>15.48</v>
      </c>
      <c r="K53">
        <v>0.66900000000000004</v>
      </c>
      <c r="L53" s="16">
        <f t="shared" si="1"/>
        <v>0.12396412193347309</v>
      </c>
      <c r="M53">
        <f t="shared" si="2"/>
        <v>341.86018709984694</v>
      </c>
    </row>
    <row r="54" spans="1:13" x14ac:dyDescent="0.25">
      <c r="A54" t="s">
        <v>420</v>
      </c>
      <c r="B54">
        <v>3726.03</v>
      </c>
      <c r="C54">
        <v>390.98</v>
      </c>
      <c r="D54">
        <v>112.47</v>
      </c>
      <c r="E54">
        <v>68.290000000000006</v>
      </c>
      <c r="F54">
        <v>1.65</v>
      </c>
      <c r="G54">
        <v>32.229999999999997</v>
      </c>
      <c r="H54">
        <v>68.88</v>
      </c>
      <c r="I54">
        <v>12.4</v>
      </c>
      <c r="J54">
        <v>13.57</v>
      </c>
      <c r="K54">
        <v>0.66900000000000004</v>
      </c>
      <c r="L54" s="16">
        <f t="shared" si="1"/>
        <v>0.30630009164732069</v>
      </c>
      <c r="M54">
        <f t="shared" si="2"/>
        <v>515.95732914244059</v>
      </c>
    </row>
    <row r="55" spans="1:13" x14ac:dyDescent="0.25">
      <c r="A55" t="s">
        <v>420</v>
      </c>
      <c r="B55">
        <v>51967.16</v>
      </c>
      <c r="C55">
        <v>2860.06</v>
      </c>
      <c r="D55">
        <v>485.38</v>
      </c>
      <c r="E55">
        <v>352.82</v>
      </c>
      <c r="F55">
        <v>1.38</v>
      </c>
      <c r="G55">
        <v>144.55000000000001</v>
      </c>
      <c r="H55">
        <v>257.23</v>
      </c>
      <c r="I55">
        <v>19.89</v>
      </c>
      <c r="J55">
        <v>18.78</v>
      </c>
      <c r="K55">
        <v>0.66900000000000004</v>
      </c>
      <c r="L55" s="16">
        <f t="shared" si="1"/>
        <v>7.9834123059472906E-2</v>
      </c>
      <c r="M55">
        <f t="shared" si="2"/>
        <v>262.42274917283981</v>
      </c>
    </row>
    <row r="56" spans="1:13" x14ac:dyDescent="0.25">
      <c r="A56" t="s">
        <v>421</v>
      </c>
      <c r="B56">
        <v>88065.36</v>
      </c>
      <c r="C56">
        <v>5468.39</v>
      </c>
      <c r="D56">
        <v>635.21</v>
      </c>
      <c r="E56">
        <v>468.64</v>
      </c>
      <c r="F56">
        <v>1.36</v>
      </c>
      <c r="G56">
        <v>190.26</v>
      </c>
      <c r="H56">
        <v>334.86</v>
      </c>
      <c r="I56">
        <v>16.43</v>
      </c>
      <c r="J56">
        <v>15.32</v>
      </c>
      <c r="K56">
        <v>0.53600000000000003</v>
      </c>
      <c r="L56" s="16">
        <f t="shared" si="1"/>
        <v>3.7008034298090693E-2</v>
      </c>
      <c r="M56">
        <f t="shared" si="2"/>
        <v>182.37713164468249</v>
      </c>
    </row>
    <row r="57" spans="1:13" x14ac:dyDescent="0.25">
      <c r="A57" t="s">
        <v>421</v>
      </c>
      <c r="B57">
        <v>11085.94</v>
      </c>
      <c r="C57">
        <v>792.14</v>
      </c>
      <c r="D57">
        <v>257.08</v>
      </c>
      <c r="E57">
        <v>135.5</v>
      </c>
      <c r="F57">
        <v>1.9</v>
      </c>
      <c r="G57">
        <v>71.959999999999994</v>
      </c>
      <c r="H57">
        <v>118.81</v>
      </c>
      <c r="I57">
        <v>14.84</v>
      </c>
      <c r="J57">
        <v>17.32</v>
      </c>
      <c r="K57">
        <v>0.53600000000000003</v>
      </c>
      <c r="L57" s="16">
        <f t="shared" si="1"/>
        <v>0.22201304822772902</v>
      </c>
      <c r="M57">
        <f t="shared" si="2"/>
        <v>385.13738085354976</v>
      </c>
    </row>
    <row r="58" spans="1:13" x14ac:dyDescent="0.25">
      <c r="A58" t="s">
        <v>422</v>
      </c>
      <c r="B58">
        <v>7532.91</v>
      </c>
      <c r="C58">
        <v>786.78</v>
      </c>
      <c r="D58">
        <v>186.92</v>
      </c>
      <c r="E58">
        <v>137.11000000000001</v>
      </c>
      <c r="F58">
        <v>1.36</v>
      </c>
      <c r="G58">
        <v>59.23</v>
      </c>
      <c r="H58">
        <v>97.93</v>
      </c>
      <c r="I58">
        <v>11.66</v>
      </c>
      <c r="J58">
        <v>11.09</v>
      </c>
      <c r="K58">
        <v>0.53600000000000003</v>
      </c>
      <c r="L58" s="16">
        <f t="shared" si="1"/>
        <v>0.15292060921973086</v>
      </c>
      <c r="M58">
        <f t="shared" si="2"/>
        <v>370.66124941951847</v>
      </c>
    </row>
    <row r="59" spans="1:13" x14ac:dyDescent="0.25">
      <c r="A59" t="s">
        <v>422</v>
      </c>
      <c r="B59">
        <v>52281.16</v>
      </c>
      <c r="C59">
        <v>4258.49</v>
      </c>
      <c r="D59">
        <v>435.97</v>
      </c>
      <c r="E59">
        <v>420.44</v>
      </c>
      <c r="F59">
        <v>1.04</v>
      </c>
      <c r="G59">
        <v>139.69</v>
      </c>
      <c r="H59">
        <v>258</v>
      </c>
      <c r="I59">
        <v>14.34</v>
      </c>
      <c r="J59">
        <v>8.2100000000000009</v>
      </c>
      <c r="K59">
        <v>0.53600000000000003</v>
      </c>
      <c r="L59" s="16">
        <f t="shared" si="1"/>
        <v>3.6227954659984928E-2</v>
      </c>
      <c r="M59">
        <f t="shared" si="2"/>
        <v>201.50902647963417</v>
      </c>
    </row>
    <row r="60" spans="1:13" x14ac:dyDescent="0.25">
      <c r="A60" t="s">
        <v>422</v>
      </c>
      <c r="B60">
        <v>20757.96</v>
      </c>
      <c r="C60">
        <v>1375.4</v>
      </c>
      <c r="D60">
        <v>317.61</v>
      </c>
      <c r="E60">
        <v>221.74</v>
      </c>
      <c r="F60">
        <v>1.43</v>
      </c>
      <c r="G60">
        <v>84.62</v>
      </c>
      <c r="H60">
        <v>162.57</v>
      </c>
      <c r="I60">
        <v>16.309999999999999</v>
      </c>
      <c r="J60">
        <v>16.190000000000001</v>
      </c>
      <c r="K60">
        <v>0.53600000000000003</v>
      </c>
      <c r="L60" s="16">
        <f t="shared" si="1"/>
        <v>0.13789118211973408</v>
      </c>
      <c r="M60">
        <f t="shared" si="2"/>
        <v>323.2077700382643</v>
      </c>
    </row>
    <row r="61" spans="1:13" x14ac:dyDescent="0.25">
      <c r="A61" t="s">
        <v>422</v>
      </c>
      <c r="B61">
        <v>3164.05</v>
      </c>
      <c r="C61">
        <v>347.6</v>
      </c>
      <c r="D61">
        <v>82.48</v>
      </c>
      <c r="E61">
        <v>77.66</v>
      </c>
      <c r="F61">
        <v>1.06</v>
      </c>
      <c r="G61">
        <v>27.06</v>
      </c>
      <c r="H61">
        <v>63.47</v>
      </c>
      <c r="I61">
        <v>10.43</v>
      </c>
      <c r="J61">
        <v>3.49</v>
      </c>
      <c r="K61">
        <v>0.53600000000000003</v>
      </c>
      <c r="L61" s="16">
        <f t="shared" si="1"/>
        <v>0.32907407280006468</v>
      </c>
      <c r="M61">
        <f t="shared" si="2"/>
        <v>479.64905887965386</v>
      </c>
    </row>
    <row r="62" spans="1:13" x14ac:dyDescent="0.25">
      <c r="A62" t="s">
        <v>423</v>
      </c>
      <c r="B62">
        <v>2053.4</v>
      </c>
      <c r="C62">
        <v>157.41999999999999</v>
      </c>
      <c r="D62">
        <v>64.58</v>
      </c>
      <c r="E62">
        <v>42.38</v>
      </c>
      <c r="F62">
        <v>1.52</v>
      </c>
      <c r="G62">
        <v>19.47</v>
      </c>
      <c r="H62">
        <v>51.13</v>
      </c>
      <c r="I62">
        <v>30.09</v>
      </c>
      <c r="J62">
        <v>30.77</v>
      </c>
      <c r="K62">
        <v>0.40400000000000003</v>
      </c>
      <c r="L62" s="16">
        <f t="shared" si="1"/>
        <v>1.0412705981140147</v>
      </c>
      <c r="M62">
        <f t="shared" si="2"/>
        <v>1330.9080889100835</v>
      </c>
    </row>
    <row r="63" spans="1:13" x14ac:dyDescent="0.25">
      <c r="A63" t="s">
        <v>423</v>
      </c>
      <c r="B63">
        <v>4482.33</v>
      </c>
      <c r="C63">
        <v>416.55</v>
      </c>
      <c r="D63">
        <v>118.26</v>
      </c>
      <c r="E63">
        <v>92.43</v>
      </c>
      <c r="F63">
        <v>1.28</v>
      </c>
      <c r="G63">
        <v>39.46</v>
      </c>
      <c r="H63">
        <v>75.55</v>
      </c>
      <c r="I63">
        <v>17.04</v>
      </c>
      <c r="J63">
        <v>15.26</v>
      </c>
      <c r="K63">
        <v>0.40400000000000003</v>
      </c>
      <c r="L63" s="16">
        <f t="shared" si="1"/>
        <v>0.32462309465871503</v>
      </c>
      <c r="M63">
        <f t="shared" si="2"/>
        <v>617.92966651596078</v>
      </c>
    </row>
    <row r="64" spans="1:13" x14ac:dyDescent="0.25">
      <c r="A64" t="s">
        <v>423</v>
      </c>
      <c r="B64">
        <v>4768.09</v>
      </c>
      <c r="C64">
        <v>503.33</v>
      </c>
      <c r="D64">
        <v>149.75</v>
      </c>
      <c r="E64">
        <v>91.62</v>
      </c>
      <c r="F64">
        <v>1.63</v>
      </c>
      <c r="G64">
        <v>43.25</v>
      </c>
      <c r="H64">
        <v>77.92</v>
      </c>
      <c r="I64">
        <v>14.6</v>
      </c>
      <c r="J64">
        <v>15.63</v>
      </c>
      <c r="K64">
        <v>0.40400000000000003</v>
      </c>
      <c r="L64" s="16">
        <f t="shared" si="1"/>
        <v>0.2365095465673584</v>
      </c>
      <c r="M64">
        <f t="shared" si="2"/>
        <v>532.73849332829138</v>
      </c>
    </row>
    <row r="65" spans="1:13" s="32" customFormat="1" x14ac:dyDescent="0.25">
      <c r="A65" s="32" t="s">
        <v>423</v>
      </c>
      <c r="B65" s="32">
        <v>11899.28</v>
      </c>
      <c r="C65" s="32">
        <v>2125.5100000000002</v>
      </c>
      <c r="D65" s="32">
        <v>249.44</v>
      </c>
      <c r="E65" s="32">
        <v>235.72</v>
      </c>
      <c r="F65" s="32">
        <v>1.06</v>
      </c>
      <c r="G65" s="32">
        <v>89.24</v>
      </c>
      <c r="H65" s="32">
        <v>123.09</v>
      </c>
      <c r="I65" s="32">
        <v>5.72</v>
      </c>
      <c r="J65" s="32">
        <v>3.15</v>
      </c>
      <c r="K65" s="32">
        <v>0.40400000000000003</v>
      </c>
      <c r="L65" s="16">
        <f t="shared" si="1"/>
        <v>3.3098189860466726E-2</v>
      </c>
      <c r="M65">
        <f t="shared" si="2"/>
        <v>174.61821896216819</v>
      </c>
    </row>
    <row r="66" spans="1:13" x14ac:dyDescent="0.25">
      <c r="A66" t="s">
        <v>424</v>
      </c>
      <c r="B66">
        <v>4560.3</v>
      </c>
      <c r="C66">
        <v>389.24</v>
      </c>
      <c r="D66">
        <v>118.9</v>
      </c>
      <c r="E66">
        <v>88.37</v>
      </c>
      <c r="F66">
        <v>1.35</v>
      </c>
      <c r="G66">
        <v>38.950000000000003</v>
      </c>
      <c r="H66">
        <v>76.2</v>
      </c>
      <c r="I66">
        <v>20.21</v>
      </c>
      <c r="J66">
        <v>19.43</v>
      </c>
      <c r="K66">
        <v>0.40200000000000002</v>
      </c>
      <c r="L66" s="16">
        <f t="shared" si="1"/>
        <v>0.37824077958531244</v>
      </c>
      <c r="M66">
        <f t="shared" ref="M66:M97" si="3">ka*rho*(I66/H66)^(3-(2*Dalpha))</f>
        <v>703.46099554660714</v>
      </c>
    </row>
    <row r="67" spans="1:13" x14ac:dyDescent="0.25">
      <c r="A67" t="s">
        <v>424</v>
      </c>
      <c r="B67">
        <v>16847.23</v>
      </c>
      <c r="C67">
        <v>1078.1500000000001</v>
      </c>
      <c r="D67">
        <v>196.83</v>
      </c>
      <c r="E67">
        <v>169.92</v>
      </c>
      <c r="F67">
        <v>1.1599999999999999</v>
      </c>
      <c r="G67">
        <v>61.48</v>
      </c>
      <c r="H67">
        <v>146.46</v>
      </c>
      <c r="I67">
        <v>13.14</v>
      </c>
      <c r="J67">
        <v>9.25</v>
      </c>
      <c r="K67">
        <v>0.40200000000000002</v>
      </c>
      <c r="L67" s="16">
        <f t="shared" ref="L67:L130" si="4">4*PI()*B67/(C67^2)</f>
        <v>0.1821293738386725</v>
      </c>
      <c r="M67">
        <f t="shared" si="3"/>
        <v>295.56432768826335</v>
      </c>
    </row>
    <row r="68" spans="1:13" x14ac:dyDescent="0.25">
      <c r="A68" t="s">
        <v>425</v>
      </c>
      <c r="B68">
        <v>36909.69</v>
      </c>
      <c r="C68">
        <v>3777.13</v>
      </c>
      <c r="D68">
        <v>424.99</v>
      </c>
      <c r="E68">
        <v>340.23</v>
      </c>
      <c r="F68">
        <v>1.25</v>
      </c>
      <c r="G68">
        <v>128.55000000000001</v>
      </c>
      <c r="H68">
        <v>216.78</v>
      </c>
      <c r="I68">
        <v>10.51</v>
      </c>
      <c r="J68">
        <v>8.32</v>
      </c>
      <c r="K68">
        <v>0.40200000000000002</v>
      </c>
      <c r="L68" s="16">
        <f t="shared" si="4"/>
        <v>3.2510705698143148E-2</v>
      </c>
      <c r="M68">
        <f t="shared" si="3"/>
        <v>180.64159191655224</v>
      </c>
    </row>
    <row r="69" spans="1:13" x14ac:dyDescent="0.25">
      <c r="A69" t="s">
        <v>426</v>
      </c>
      <c r="B69">
        <v>6555.01</v>
      </c>
      <c r="C69">
        <v>801.38</v>
      </c>
      <c r="D69">
        <v>202.05</v>
      </c>
      <c r="E69">
        <v>82.35</v>
      </c>
      <c r="F69">
        <v>2.4500000000000002</v>
      </c>
      <c r="G69">
        <v>51.88</v>
      </c>
      <c r="H69">
        <v>91.36</v>
      </c>
      <c r="I69">
        <v>9.57</v>
      </c>
      <c r="J69">
        <v>13.16</v>
      </c>
      <c r="K69">
        <v>0.40200000000000002</v>
      </c>
      <c r="L69" s="16">
        <f t="shared" si="4"/>
        <v>0.12826442643825178</v>
      </c>
      <c r="M69">
        <f t="shared" si="3"/>
        <v>334.56124074278881</v>
      </c>
    </row>
    <row r="70" spans="1:13" x14ac:dyDescent="0.25">
      <c r="A70" t="s">
        <v>426</v>
      </c>
      <c r="B70">
        <v>2092.4899999999998</v>
      </c>
      <c r="C70">
        <v>275.95999999999998</v>
      </c>
      <c r="D70">
        <v>95.2</v>
      </c>
      <c r="E70">
        <v>61.46</v>
      </c>
      <c r="F70">
        <v>1.55</v>
      </c>
      <c r="G70">
        <v>25.3</v>
      </c>
      <c r="H70">
        <v>51.62</v>
      </c>
      <c r="I70">
        <v>9.52</v>
      </c>
      <c r="J70">
        <v>10.050000000000001</v>
      </c>
      <c r="K70">
        <v>0.40200000000000002</v>
      </c>
      <c r="L70" s="16">
        <f t="shared" si="4"/>
        <v>0.34528760035439104</v>
      </c>
      <c r="M70">
        <f t="shared" si="3"/>
        <v>526.02466339322507</v>
      </c>
    </row>
    <row r="71" spans="1:13" x14ac:dyDescent="0.25">
      <c r="A71" t="s">
        <v>426</v>
      </c>
      <c r="B71">
        <v>13264.44</v>
      </c>
      <c r="C71">
        <v>1481.85</v>
      </c>
      <c r="D71">
        <v>178.75</v>
      </c>
      <c r="E71">
        <v>173.53</v>
      </c>
      <c r="F71">
        <v>1.03</v>
      </c>
      <c r="G71">
        <v>59.25</v>
      </c>
      <c r="H71">
        <v>129.96</v>
      </c>
      <c r="I71">
        <v>8.5299999999999994</v>
      </c>
      <c r="J71">
        <v>4.3899999999999997</v>
      </c>
      <c r="K71">
        <v>0.40200000000000002</v>
      </c>
      <c r="L71" s="16">
        <f t="shared" si="4"/>
        <v>7.5908479911961285E-2</v>
      </c>
      <c r="M71">
        <f t="shared" si="3"/>
        <v>230.1772575667222</v>
      </c>
    </row>
    <row r="72" spans="1:13" x14ac:dyDescent="0.25">
      <c r="A72" t="s">
        <v>427</v>
      </c>
      <c r="B72">
        <v>21209.48</v>
      </c>
      <c r="C72">
        <v>1357.19</v>
      </c>
      <c r="D72">
        <v>364.74</v>
      </c>
      <c r="E72">
        <v>267.8</v>
      </c>
      <c r="F72">
        <v>1.36</v>
      </c>
      <c r="G72">
        <v>120.61</v>
      </c>
      <c r="H72">
        <v>164.33</v>
      </c>
      <c r="I72">
        <v>25.95</v>
      </c>
      <c r="J72">
        <v>24.99</v>
      </c>
      <c r="K72">
        <v>0.53600000000000003</v>
      </c>
      <c r="L72" s="16">
        <f t="shared" si="4"/>
        <v>0.14469668543710723</v>
      </c>
      <c r="M72">
        <f t="shared" si="3"/>
        <v>464.60871737490646</v>
      </c>
    </row>
    <row r="73" spans="1:13" x14ac:dyDescent="0.25">
      <c r="A73" t="s">
        <v>427</v>
      </c>
      <c r="B73">
        <v>4778.21</v>
      </c>
      <c r="C73">
        <v>404.91</v>
      </c>
      <c r="D73">
        <v>108.19</v>
      </c>
      <c r="E73">
        <v>94.8</v>
      </c>
      <c r="F73">
        <v>1.1399999999999999</v>
      </c>
      <c r="G73">
        <v>35.35</v>
      </c>
      <c r="H73">
        <v>78</v>
      </c>
      <c r="I73">
        <v>14.57</v>
      </c>
      <c r="J73">
        <v>10.81</v>
      </c>
      <c r="K73">
        <v>0.53600000000000003</v>
      </c>
      <c r="L73" s="16">
        <f t="shared" si="4"/>
        <v>0.36623352044130952</v>
      </c>
      <c r="M73">
        <f t="shared" si="3"/>
        <v>531.42613388324685</v>
      </c>
    </row>
    <row r="74" spans="1:13" x14ac:dyDescent="0.25">
      <c r="A74" t="s">
        <v>428</v>
      </c>
      <c r="B74">
        <v>100458.81</v>
      </c>
      <c r="C74">
        <v>6217.69</v>
      </c>
      <c r="D74">
        <v>630.92999999999995</v>
      </c>
      <c r="E74">
        <v>568.79999999999995</v>
      </c>
      <c r="F74">
        <v>1.1100000000000001</v>
      </c>
      <c r="G74">
        <v>209.95</v>
      </c>
      <c r="H74">
        <v>357.64</v>
      </c>
      <c r="I74">
        <v>13.85</v>
      </c>
      <c r="J74">
        <v>9.0500000000000007</v>
      </c>
      <c r="K74">
        <v>0.53600000000000003</v>
      </c>
      <c r="L74" s="16">
        <f t="shared" si="4"/>
        <v>3.2654253713969933E-2</v>
      </c>
      <c r="M74">
        <f t="shared" si="3"/>
        <v>150.92246794330885</v>
      </c>
    </row>
    <row r="75" spans="1:13" x14ac:dyDescent="0.25">
      <c r="A75" t="s">
        <v>429</v>
      </c>
      <c r="B75">
        <v>34377.339999999997</v>
      </c>
      <c r="C75">
        <v>3123.57</v>
      </c>
      <c r="D75">
        <v>387.63</v>
      </c>
      <c r="E75">
        <v>225.35</v>
      </c>
      <c r="F75">
        <v>1.72</v>
      </c>
      <c r="G75">
        <v>113.9</v>
      </c>
      <c r="H75">
        <v>209.21</v>
      </c>
      <c r="I75">
        <v>11.57</v>
      </c>
      <c r="J75">
        <v>13.15</v>
      </c>
      <c r="K75">
        <v>0.40200000000000002</v>
      </c>
      <c r="L75" s="16">
        <f t="shared" si="4"/>
        <v>4.4277148841088992E-2</v>
      </c>
      <c r="M75">
        <f t="shared" si="3"/>
        <v>200.70199256234821</v>
      </c>
    </row>
    <row r="76" spans="1:13" x14ac:dyDescent="0.25">
      <c r="A76" t="s">
        <v>430</v>
      </c>
      <c r="B76">
        <v>167114.51999999999</v>
      </c>
      <c r="C76">
        <v>6146.59</v>
      </c>
      <c r="D76">
        <v>1083.9000000000001</v>
      </c>
      <c r="E76">
        <v>678.86</v>
      </c>
      <c r="F76">
        <v>1.6</v>
      </c>
      <c r="G76">
        <v>309.01</v>
      </c>
      <c r="H76">
        <v>461.28</v>
      </c>
      <c r="I76">
        <v>29.84</v>
      </c>
      <c r="J76">
        <v>31.6</v>
      </c>
      <c r="K76">
        <v>0.66900000000000004</v>
      </c>
      <c r="L76" s="16">
        <f t="shared" si="4"/>
        <v>5.5584737594415325E-2</v>
      </c>
      <c r="M76">
        <f t="shared" si="3"/>
        <v>227.51933180887008</v>
      </c>
    </row>
    <row r="77" spans="1:13" x14ac:dyDescent="0.25">
      <c r="A77" t="s">
        <v>430</v>
      </c>
      <c r="B77">
        <v>484.52</v>
      </c>
      <c r="C77">
        <v>85.03</v>
      </c>
      <c r="D77">
        <v>35.479999999999997</v>
      </c>
      <c r="E77">
        <v>22.09</v>
      </c>
      <c r="F77">
        <v>1.61</v>
      </c>
      <c r="G77">
        <v>10.59</v>
      </c>
      <c r="H77">
        <v>24.84</v>
      </c>
      <c r="I77">
        <v>6.46</v>
      </c>
      <c r="J77">
        <v>7.18</v>
      </c>
      <c r="K77">
        <v>0.66900000000000004</v>
      </c>
      <c r="L77" s="16">
        <f t="shared" si="4"/>
        <v>0.84212626826125003</v>
      </c>
      <c r="M77">
        <f t="shared" si="3"/>
        <v>692.49348161847877</v>
      </c>
    </row>
    <row r="78" spans="1:13" x14ac:dyDescent="0.25">
      <c r="A78" t="s">
        <v>431</v>
      </c>
      <c r="B78">
        <v>16457.63</v>
      </c>
      <c r="C78">
        <v>1169.5999999999999</v>
      </c>
      <c r="D78">
        <v>245.7</v>
      </c>
      <c r="E78">
        <v>185.45</v>
      </c>
      <c r="F78">
        <v>1.32</v>
      </c>
      <c r="G78">
        <v>75.040000000000006</v>
      </c>
      <c r="H78">
        <v>144.76</v>
      </c>
      <c r="I78">
        <v>17.22</v>
      </c>
      <c r="J78">
        <v>16.059999999999999</v>
      </c>
      <c r="K78">
        <v>0.66900000000000004</v>
      </c>
      <c r="L78" s="16">
        <f t="shared" si="4"/>
        <v>0.15118281901040156</v>
      </c>
      <c r="M78">
        <f t="shared" si="3"/>
        <v>370.38944896540539</v>
      </c>
    </row>
    <row r="79" spans="1:13" x14ac:dyDescent="0.25">
      <c r="A79" t="s">
        <v>431</v>
      </c>
      <c r="B79">
        <v>5033.92</v>
      </c>
      <c r="C79">
        <v>475.34</v>
      </c>
      <c r="D79">
        <v>137.91</v>
      </c>
      <c r="E79">
        <v>79</v>
      </c>
      <c r="F79">
        <v>1.75</v>
      </c>
      <c r="G79">
        <v>41.52</v>
      </c>
      <c r="H79">
        <v>80.06</v>
      </c>
      <c r="I79">
        <v>11.57</v>
      </c>
      <c r="J79">
        <v>14.44</v>
      </c>
      <c r="K79">
        <v>0.66900000000000004</v>
      </c>
      <c r="L79" s="16">
        <f t="shared" si="4"/>
        <v>0.27996739072177917</v>
      </c>
      <c r="M79">
        <f t="shared" si="3"/>
        <v>432.79792221405592</v>
      </c>
    </row>
    <row r="80" spans="1:13" x14ac:dyDescent="0.25">
      <c r="A80" t="s">
        <v>431</v>
      </c>
      <c r="B80">
        <v>31404.76</v>
      </c>
      <c r="C80">
        <v>1507.02</v>
      </c>
      <c r="D80">
        <v>316</v>
      </c>
      <c r="E80">
        <v>255.75</v>
      </c>
      <c r="F80">
        <v>1.24</v>
      </c>
      <c r="G80">
        <v>99.99</v>
      </c>
      <c r="H80">
        <v>199.96</v>
      </c>
      <c r="I80">
        <v>28.09</v>
      </c>
      <c r="J80">
        <v>24.86</v>
      </c>
      <c r="K80">
        <v>0.66900000000000004</v>
      </c>
      <c r="L80" s="16">
        <f t="shared" si="4"/>
        <v>0.17376700303276271</v>
      </c>
      <c r="M80">
        <f t="shared" si="3"/>
        <v>423.09494590568426</v>
      </c>
    </row>
    <row r="81" spans="1:13" x14ac:dyDescent="0.25">
      <c r="A81" t="s">
        <v>431</v>
      </c>
      <c r="B81">
        <v>5044.2299999999996</v>
      </c>
      <c r="C81">
        <v>335.41</v>
      </c>
      <c r="D81">
        <v>87.7</v>
      </c>
      <c r="E81">
        <v>87.03</v>
      </c>
      <c r="F81">
        <v>1.01</v>
      </c>
      <c r="G81">
        <v>30.47</v>
      </c>
      <c r="H81">
        <v>80.14</v>
      </c>
      <c r="I81">
        <v>21.4</v>
      </c>
      <c r="J81">
        <v>9.4600000000000009</v>
      </c>
      <c r="K81">
        <v>0.66900000000000004</v>
      </c>
      <c r="L81" s="16">
        <f t="shared" si="4"/>
        <v>0.56344655966817925</v>
      </c>
      <c r="M81">
        <f t="shared" si="3"/>
        <v>707.29810869817709</v>
      </c>
    </row>
    <row r="82" spans="1:13" x14ac:dyDescent="0.25">
      <c r="A82" t="s">
        <v>432</v>
      </c>
      <c r="B82">
        <v>271917.93</v>
      </c>
      <c r="C82">
        <v>15155.91</v>
      </c>
      <c r="D82">
        <v>1237.8900000000001</v>
      </c>
      <c r="E82">
        <v>862.3</v>
      </c>
      <c r="F82">
        <v>1.44</v>
      </c>
      <c r="G82">
        <v>391.66</v>
      </c>
      <c r="H82">
        <v>588.4</v>
      </c>
      <c r="I82">
        <v>18.239999999999998</v>
      </c>
      <c r="J82">
        <v>17.510000000000002</v>
      </c>
      <c r="K82">
        <v>0.66900000000000004</v>
      </c>
      <c r="L82" s="16">
        <f t="shared" si="4"/>
        <v>1.4875914521847635E-2</v>
      </c>
      <c r="M82">
        <f t="shared" si="3"/>
        <v>126.30853109368995</v>
      </c>
    </row>
    <row r="83" spans="1:13" x14ac:dyDescent="0.25">
      <c r="A83" t="s">
        <v>433</v>
      </c>
      <c r="B83">
        <v>1344.65</v>
      </c>
      <c r="C83">
        <v>135.24</v>
      </c>
      <c r="D83">
        <v>54.9</v>
      </c>
      <c r="E83">
        <v>36.82</v>
      </c>
      <c r="F83">
        <v>1.49</v>
      </c>
      <c r="G83">
        <v>17.079999999999998</v>
      </c>
      <c r="H83">
        <v>41.38</v>
      </c>
      <c r="I83">
        <v>20.03</v>
      </c>
      <c r="J83">
        <v>20.5</v>
      </c>
      <c r="K83">
        <v>0.66900000000000004</v>
      </c>
      <c r="L83" s="16">
        <f t="shared" si="4"/>
        <v>0.9238655989644261</v>
      </c>
      <c r="M83">
        <f t="shared" si="3"/>
        <v>1138.3172546706746</v>
      </c>
    </row>
    <row r="84" spans="1:13" x14ac:dyDescent="0.25">
      <c r="A84" t="s">
        <v>433</v>
      </c>
      <c r="B84">
        <v>15235.34</v>
      </c>
      <c r="C84">
        <v>1039.72</v>
      </c>
      <c r="D84">
        <v>270.47000000000003</v>
      </c>
      <c r="E84">
        <v>169.38</v>
      </c>
      <c r="F84">
        <v>1.6</v>
      </c>
      <c r="G84">
        <v>90.89</v>
      </c>
      <c r="H84">
        <v>139.28</v>
      </c>
      <c r="I84">
        <v>17.77</v>
      </c>
      <c r="J84">
        <v>18.63</v>
      </c>
      <c r="K84">
        <v>0.66900000000000004</v>
      </c>
      <c r="L84" s="16">
        <f t="shared" si="4"/>
        <v>0.17710434593367411</v>
      </c>
      <c r="M84">
        <f t="shared" si="3"/>
        <v>391.73275269966314</v>
      </c>
    </row>
    <row r="85" spans="1:13" x14ac:dyDescent="0.25">
      <c r="A85" t="s">
        <v>433</v>
      </c>
      <c r="B85">
        <v>2397.96</v>
      </c>
      <c r="C85">
        <v>192.81</v>
      </c>
      <c r="D85">
        <v>70.97</v>
      </c>
      <c r="E85">
        <v>52.22</v>
      </c>
      <c r="F85">
        <v>1.36</v>
      </c>
      <c r="G85">
        <v>21.15</v>
      </c>
      <c r="H85">
        <v>55.26</v>
      </c>
      <c r="I85">
        <v>21.01</v>
      </c>
      <c r="J85">
        <v>20.61</v>
      </c>
      <c r="K85">
        <v>0.66900000000000004</v>
      </c>
      <c r="L85" s="16">
        <f t="shared" si="4"/>
        <v>0.81057403733211397</v>
      </c>
      <c r="M85">
        <f t="shared" si="3"/>
        <v>938.34617075210099</v>
      </c>
    </row>
    <row r="86" spans="1:13" x14ac:dyDescent="0.25">
      <c r="A86" t="s">
        <v>433</v>
      </c>
      <c r="B86">
        <v>12402.16</v>
      </c>
      <c r="C86">
        <v>862.97</v>
      </c>
      <c r="D86">
        <v>270.47000000000003</v>
      </c>
      <c r="E86">
        <v>160.01</v>
      </c>
      <c r="F86">
        <v>1.69</v>
      </c>
      <c r="G86">
        <v>85.71</v>
      </c>
      <c r="H86">
        <v>125.66</v>
      </c>
      <c r="I86">
        <v>15.43</v>
      </c>
      <c r="J86">
        <v>17.059999999999999</v>
      </c>
      <c r="K86">
        <v>0.66900000000000004</v>
      </c>
      <c r="L86" s="16">
        <f t="shared" si="4"/>
        <v>0.20927425149405554</v>
      </c>
      <c r="M86">
        <f t="shared" si="3"/>
        <v>379.91465376076997</v>
      </c>
    </row>
    <row r="87" spans="1:13" x14ac:dyDescent="0.25">
      <c r="A87" t="s">
        <v>433</v>
      </c>
      <c r="B87">
        <v>4056.36</v>
      </c>
      <c r="C87">
        <v>342.78</v>
      </c>
      <c r="D87">
        <v>103.77</v>
      </c>
      <c r="E87">
        <v>72.3</v>
      </c>
      <c r="F87">
        <v>1.44</v>
      </c>
      <c r="G87">
        <v>31.26</v>
      </c>
      <c r="H87">
        <v>71.87</v>
      </c>
      <c r="I87">
        <v>15.77</v>
      </c>
      <c r="J87">
        <v>15.86</v>
      </c>
      <c r="K87">
        <v>0.66900000000000004</v>
      </c>
      <c r="L87" s="16">
        <f t="shared" si="4"/>
        <v>0.43382583024413501</v>
      </c>
      <c r="M87">
        <f t="shared" si="3"/>
        <v>604.47478208529503</v>
      </c>
    </row>
    <row r="88" spans="1:13" x14ac:dyDescent="0.25">
      <c r="A88" t="s">
        <v>433</v>
      </c>
      <c r="B88">
        <v>5415.36</v>
      </c>
      <c r="C88">
        <v>467.97</v>
      </c>
      <c r="D88">
        <v>124.53</v>
      </c>
      <c r="E88">
        <v>109.8</v>
      </c>
      <c r="F88">
        <v>1.1299999999999999</v>
      </c>
      <c r="G88">
        <v>42.44</v>
      </c>
      <c r="H88">
        <v>83.04</v>
      </c>
      <c r="I88">
        <v>12.03</v>
      </c>
      <c r="J88">
        <v>9.35</v>
      </c>
      <c r="K88">
        <v>0.66900000000000004</v>
      </c>
      <c r="L88" s="16">
        <f t="shared" si="4"/>
        <v>0.31074286904754894</v>
      </c>
      <c r="M88">
        <f t="shared" si="3"/>
        <v>433.64423593356116</v>
      </c>
    </row>
    <row r="89" spans="1:13" x14ac:dyDescent="0.25">
      <c r="A89" t="s">
        <v>433</v>
      </c>
      <c r="B89">
        <v>2330.73</v>
      </c>
      <c r="C89">
        <v>244.36</v>
      </c>
      <c r="D89">
        <v>70.3</v>
      </c>
      <c r="E89">
        <v>61.59</v>
      </c>
      <c r="F89">
        <v>1.1399999999999999</v>
      </c>
      <c r="G89">
        <v>22.44</v>
      </c>
      <c r="H89">
        <v>54.48</v>
      </c>
      <c r="I89">
        <v>11.56</v>
      </c>
      <c r="J89">
        <v>7.87</v>
      </c>
      <c r="K89">
        <v>0.66900000000000004</v>
      </c>
      <c r="L89" s="16">
        <f t="shared" si="4"/>
        <v>0.49050292024653952</v>
      </c>
      <c r="M89">
        <f t="shared" si="3"/>
        <v>588.47434845054715</v>
      </c>
    </row>
    <row r="90" spans="1:13" x14ac:dyDescent="0.25">
      <c r="A90" t="s">
        <v>434</v>
      </c>
      <c r="B90">
        <v>1591.21</v>
      </c>
      <c r="C90">
        <v>156.38999999999999</v>
      </c>
      <c r="D90">
        <v>59.99</v>
      </c>
      <c r="E90">
        <v>42.31</v>
      </c>
      <c r="F90">
        <v>1.42</v>
      </c>
      <c r="G90">
        <v>17.32</v>
      </c>
      <c r="H90">
        <v>45.01</v>
      </c>
      <c r="I90">
        <v>12.57</v>
      </c>
      <c r="J90">
        <v>12.62</v>
      </c>
      <c r="K90">
        <v>0.53600000000000003</v>
      </c>
      <c r="L90" s="16">
        <f t="shared" si="4"/>
        <v>0.8175595655215272</v>
      </c>
      <c r="M90">
        <f t="shared" si="3"/>
        <v>733.1147549712714</v>
      </c>
    </row>
    <row r="91" spans="1:13" x14ac:dyDescent="0.25">
      <c r="A91" t="s">
        <v>434</v>
      </c>
      <c r="B91">
        <v>11457.14</v>
      </c>
      <c r="C91">
        <v>655.56</v>
      </c>
      <c r="D91">
        <v>192.81</v>
      </c>
      <c r="E91">
        <v>132.83000000000001</v>
      </c>
      <c r="F91">
        <v>1.45</v>
      </c>
      <c r="G91">
        <v>54.12</v>
      </c>
      <c r="H91">
        <v>120.78</v>
      </c>
      <c r="I91">
        <v>21.34</v>
      </c>
      <c r="J91">
        <v>21.54</v>
      </c>
      <c r="K91">
        <v>0.53600000000000003</v>
      </c>
      <c r="L91" s="16">
        <f t="shared" si="4"/>
        <v>0.33501263816625365</v>
      </c>
      <c r="M91">
        <f t="shared" si="3"/>
        <v>508.28870658935659</v>
      </c>
    </row>
    <row r="92" spans="1:13" x14ac:dyDescent="0.25">
      <c r="A92" t="s">
        <v>434</v>
      </c>
      <c r="B92">
        <v>1482.77</v>
      </c>
      <c r="C92">
        <v>150.5</v>
      </c>
      <c r="D92">
        <v>51.95</v>
      </c>
      <c r="E92">
        <v>42.85</v>
      </c>
      <c r="F92">
        <v>1.21</v>
      </c>
      <c r="G92">
        <v>16.489999999999998</v>
      </c>
      <c r="H92">
        <v>43.45</v>
      </c>
      <c r="I92">
        <v>13.33</v>
      </c>
      <c r="J92">
        <v>12.05</v>
      </c>
      <c r="K92">
        <v>0.53600000000000003</v>
      </c>
      <c r="L92" s="16">
        <f t="shared" si="4"/>
        <v>0.82264157595847065</v>
      </c>
      <c r="M92">
        <f t="shared" si="3"/>
        <v>790.35688972316802</v>
      </c>
    </row>
    <row r="93" spans="1:13" x14ac:dyDescent="0.25">
      <c r="A93" t="s">
        <v>434</v>
      </c>
      <c r="B93">
        <v>14756.3</v>
      </c>
      <c r="C93">
        <v>1268.82</v>
      </c>
      <c r="D93">
        <v>216.38</v>
      </c>
      <c r="E93">
        <v>193.35</v>
      </c>
      <c r="F93">
        <v>1.1200000000000001</v>
      </c>
      <c r="G93">
        <v>67.150000000000006</v>
      </c>
      <c r="H93">
        <v>137.07</v>
      </c>
      <c r="I93">
        <v>15.55</v>
      </c>
      <c r="J93">
        <v>2.29</v>
      </c>
      <c r="K93">
        <v>0.53600000000000003</v>
      </c>
      <c r="L93" s="16">
        <f t="shared" si="4"/>
        <v>0.11518271433297515</v>
      </c>
      <c r="M93">
        <f t="shared" si="3"/>
        <v>356.59999525188107</v>
      </c>
    </row>
    <row r="94" spans="1:13" x14ac:dyDescent="0.25">
      <c r="A94" t="s">
        <v>435</v>
      </c>
      <c r="B94">
        <v>4945.7299999999996</v>
      </c>
      <c r="C94">
        <v>355.1</v>
      </c>
      <c r="D94">
        <v>118.9</v>
      </c>
      <c r="E94">
        <v>74.98</v>
      </c>
      <c r="F94">
        <v>1.59</v>
      </c>
      <c r="G94">
        <v>36.270000000000003</v>
      </c>
      <c r="H94">
        <v>79.349999999999994</v>
      </c>
      <c r="I94">
        <v>19.27</v>
      </c>
      <c r="J94">
        <v>21.17</v>
      </c>
      <c r="K94">
        <v>0.53600000000000003</v>
      </c>
      <c r="L94" s="16">
        <f t="shared" si="4"/>
        <v>0.49287742045568755</v>
      </c>
      <c r="M94">
        <f t="shared" si="3"/>
        <v>655.56955339862077</v>
      </c>
    </row>
    <row r="95" spans="1:13" x14ac:dyDescent="0.25">
      <c r="A95" t="s">
        <v>435</v>
      </c>
      <c r="B95">
        <v>3901.28</v>
      </c>
      <c r="C95">
        <v>388.3</v>
      </c>
      <c r="D95">
        <v>121.58</v>
      </c>
      <c r="E95">
        <v>66.95</v>
      </c>
      <c r="F95">
        <v>1.82</v>
      </c>
      <c r="G95">
        <v>35.590000000000003</v>
      </c>
      <c r="H95">
        <v>70.48</v>
      </c>
      <c r="I95">
        <v>13.32</v>
      </c>
      <c r="J95">
        <v>15.21</v>
      </c>
      <c r="K95">
        <v>0.53600000000000003</v>
      </c>
      <c r="L95" s="16">
        <f t="shared" si="4"/>
        <v>0.32514883647213544</v>
      </c>
      <c r="M95">
        <f t="shared" si="3"/>
        <v>536.41586264914156</v>
      </c>
    </row>
    <row r="96" spans="1:13" x14ac:dyDescent="0.25">
      <c r="A96" t="s">
        <v>435</v>
      </c>
      <c r="B96">
        <v>12009.63</v>
      </c>
      <c r="C96">
        <v>811.96</v>
      </c>
      <c r="D96">
        <v>190.67</v>
      </c>
      <c r="E96">
        <v>122.11</v>
      </c>
      <c r="F96">
        <v>1.56</v>
      </c>
      <c r="G96">
        <v>55.77</v>
      </c>
      <c r="H96">
        <v>123.66</v>
      </c>
      <c r="I96">
        <v>18.79</v>
      </c>
      <c r="J96">
        <v>19.739999999999998</v>
      </c>
      <c r="K96">
        <v>0.53600000000000003</v>
      </c>
      <c r="L96" s="16">
        <f t="shared" si="4"/>
        <v>0.22891287603359226</v>
      </c>
      <c r="M96">
        <f t="shared" si="3"/>
        <v>450.51471311798781</v>
      </c>
    </row>
    <row r="97" spans="1:13" x14ac:dyDescent="0.25">
      <c r="A97" t="s">
        <v>436</v>
      </c>
      <c r="B97">
        <v>40631.25</v>
      </c>
      <c r="C97">
        <v>2100.06</v>
      </c>
      <c r="D97">
        <v>434.9</v>
      </c>
      <c r="E97">
        <v>225.48</v>
      </c>
      <c r="F97">
        <v>1.93</v>
      </c>
      <c r="G97">
        <v>122.68</v>
      </c>
      <c r="H97">
        <v>227.45</v>
      </c>
      <c r="I97">
        <v>14.85</v>
      </c>
      <c r="J97">
        <v>18.88</v>
      </c>
      <c r="K97">
        <v>0.53600000000000003</v>
      </c>
      <c r="L97" s="16">
        <f t="shared" si="4"/>
        <v>0.11577282785833984</v>
      </c>
      <c r="M97">
        <f t="shared" si="3"/>
        <v>229.20461539050393</v>
      </c>
    </row>
    <row r="98" spans="1:13" x14ac:dyDescent="0.25">
      <c r="A98" t="s">
        <v>436</v>
      </c>
      <c r="B98">
        <v>6542.68</v>
      </c>
      <c r="C98">
        <v>448.29</v>
      </c>
      <c r="D98">
        <v>146.75</v>
      </c>
      <c r="E98">
        <v>78.2</v>
      </c>
      <c r="F98">
        <v>1.88</v>
      </c>
      <c r="G98">
        <v>41.21</v>
      </c>
      <c r="H98">
        <v>91.27</v>
      </c>
      <c r="I98">
        <v>19.850000000000001</v>
      </c>
      <c r="J98">
        <v>23.91</v>
      </c>
      <c r="K98">
        <v>0.53600000000000003</v>
      </c>
      <c r="L98" s="16">
        <f t="shared" si="4"/>
        <v>0.40911692016047507</v>
      </c>
      <c r="M98">
        <f t="shared" ref="M98:M129" si="5">ka*rho*(I98/H98)^(3-(2*Dalpha))</f>
        <v>600.20127967924304</v>
      </c>
    </row>
    <row r="99" spans="1:13" x14ac:dyDescent="0.25">
      <c r="A99" t="s">
        <v>436</v>
      </c>
      <c r="B99">
        <v>3658.31</v>
      </c>
      <c r="C99">
        <v>316</v>
      </c>
      <c r="D99">
        <v>124.79</v>
      </c>
      <c r="E99">
        <v>68.02</v>
      </c>
      <c r="F99">
        <v>1.83</v>
      </c>
      <c r="G99">
        <v>35.049999999999997</v>
      </c>
      <c r="H99">
        <v>68.25</v>
      </c>
      <c r="I99">
        <v>14.95</v>
      </c>
      <c r="J99">
        <v>9.27</v>
      </c>
      <c r="K99">
        <v>0.53600000000000003</v>
      </c>
      <c r="L99" s="16">
        <f t="shared" si="4"/>
        <v>0.46037973964725509</v>
      </c>
      <c r="M99">
        <f t="shared" si="5"/>
        <v>603.64523688672091</v>
      </c>
    </row>
    <row r="100" spans="1:13" x14ac:dyDescent="0.25">
      <c r="A100" t="s">
        <v>436</v>
      </c>
      <c r="B100">
        <v>4374.6000000000004</v>
      </c>
      <c r="C100">
        <v>305.29000000000002</v>
      </c>
      <c r="D100">
        <v>103.37</v>
      </c>
      <c r="E100">
        <v>81.95</v>
      </c>
      <c r="F100">
        <v>1.26</v>
      </c>
      <c r="G100">
        <v>30.05</v>
      </c>
      <c r="H100">
        <v>74.63</v>
      </c>
      <c r="I100">
        <v>18.010000000000002</v>
      </c>
      <c r="J100">
        <v>16.829999999999998</v>
      </c>
      <c r="K100">
        <v>0.53600000000000003</v>
      </c>
      <c r="L100" s="16">
        <f t="shared" si="4"/>
        <v>0.58982483495837534</v>
      </c>
      <c r="M100">
        <f t="shared" si="5"/>
        <v>652.27564894886507</v>
      </c>
    </row>
    <row r="101" spans="1:13" x14ac:dyDescent="0.25">
      <c r="A101" t="s">
        <v>437</v>
      </c>
      <c r="B101">
        <v>20424.79</v>
      </c>
      <c r="C101">
        <v>1210.44</v>
      </c>
      <c r="D101">
        <v>283.19</v>
      </c>
      <c r="E101">
        <v>211.56</v>
      </c>
      <c r="F101">
        <v>1.34</v>
      </c>
      <c r="G101">
        <v>93.68</v>
      </c>
      <c r="H101">
        <v>161.26</v>
      </c>
      <c r="I101">
        <v>21.69</v>
      </c>
      <c r="J101">
        <v>20.54</v>
      </c>
      <c r="K101">
        <v>0.66900000000000004</v>
      </c>
      <c r="L101" s="16">
        <f t="shared" si="4"/>
        <v>0.17517855120863507</v>
      </c>
      <c r="M101">
        <f t="shared" si="5"/>
        <v>408.63660349236432</v>
      </c>
    </row>
    <row r="102" spans="1:13" x14ac:dyDescent="0.25">
      <c r="A102" t="s">
        <v>437</v>
      </c>
      <c r="B102">
        <v>112635.1</v>
      </c>
      <c r="C102">
        <v>6711.64</v>
      </c>
      <c r="D102">
        <v>993.52</v>
      </c>
      <c r="E102">
        <v>583.79999999999995</v>
      </c>
      <c r="F102">
        <v>1.7</v>
      </c>
      <c r="G102">
        <v>295.27999999999997</v>
      </c>
      <c r="H102">
        <v>378.7</v>
      </c>
      <c r="I102">
        <v>19.399999999999999</v>
      </c>
      <c r="J102">
        <v>21.43</v>
      </c>
      <c r="K102">
        <v>0.66900000000000004</v>
      </c>
      <c r="L102" s="16">
        <f t="shared" si="4"/>
        <v>3.1421456014293039E-2</v>
      </c>
      <c r="M102">
        <f t="shared" si="5"/>
        <v>188.78004637210122</v>
      </c>
    </row>
    <row r="103" spans="1:13" x14ac:dyDescent="0.25">
      <c r="A103" t="s">
        <v>437</v>
      </c>
      <c r="B103">
        <v>4016.47</v>
      </c>
      <c r="C103">
        <v>382.95</v>
      </c>
      <c r="D103">
        <v>119.84</v>
      </c>
      <c r="E103">
        <v>84.36</v>
      </c>
      <c r="F103">
        <v>1.42</v>
      </c>
      <c r="G103">
        <v>35.4</v>
      </c>
      <c r="H103">
        <v>71.510000000000005</v>
      </c>
      <c r="I103">
        <v>13.29</v>
      </c>
      <c r="J103">
        <v>13.24</v>
      </c>
      <c r="K103">
        <v>0.66900000000000004</v>
      </c>
      <c r="L103" s="16">
        <f t="shared" si="4"/>
        <v>0.34416780636598171</v>
      </c>
      <c r="M103">
        <f t="shared" si="5"/>
        <v>529.27028374960548</v>
      </c>
    </row>
    <row r="104" spans="1:13" x14ac:dyDescent="0.25">
      <c r="A104" t="s">
        <v>437</v>
      </c>
      <c r="B104">
        <v>58150.31</v>
      </c>
      <c r="C104">
        <v>4062.47</v>
      </c>
      <c r="D104">
        <v>459.27</v>
      </c>
      <c r="E104">
        <v>351.48</v>
      </c>
      <c r="F104">
        <v>1.31</v>
      </c>
      <c r="G104">
        <v>139.94999999999999</v>
      </c>
      <c r="H104">
        <v>272.10000000000002</v>
      </c>
      <c r="I104">
        <v>18.41</v>
      </c>
      <c r="J104">
        <v>16.91</v>
      </c>
      <c r="K104">
        <v>0.66900000000000004</v>
      </c>
      <c r="L104" s="16">
        <f t="shared" si="4"/>
        <v>4.4277344302213327E-2</v>
      </c>
      <c r="M104">
        <f t="shared" si="5"/>
        <v>235.83656788605629</v>
      </c>
    </row>
    <row r="105" spans="1:13" x14ac:dyDescent="0.25">
      <c r="A105" t="s">
        <v>438</v>
      </c>
      <c r="B105">
        <v>1411049.02</v>
      </c>
      <c r="C105">
        <v>45019.360000000001</v>
      </c>
      <c r="D105">
        <v>3600.34</v>
      </c>
      <c r="E105">
        <v>1921.66</v>
      </c>
      <c r="F105">
        <v>1.87</v>
      </c>
      <c r="G105">
        <v>864.76</v>
      </c>
      <c r="H105">
        <v>1340.37</v>
      </c>
      <c r="I105">
        <v>32.880000000000003</v>
      </c>
      <c r="J105">
        <v>37.130000000000003</v>
      </c>
      <c r="K105">
        <v>2.008</v>
      </c>
      <c r="L105" s="16">
        <f t="shared" si="4"/>
        <v>8.7488975713822872E-3</v>
      </c>
      <c r="M105">
        <f t="shared" si="5"/>
        <v>104.74098084445414</v>
      </c>
    </row>
    <row r="106" spans="1:13" x14ac:dyDescent="0.25">
      <c r="A106" t="s">
        <v>439</v>
      </c>
      <c r="B106">
        <v>15070.84</v>
      </c>
      <c r="C106">
        <v>1149.51</v>
      </c>
      <c r="D106">
        <v>228.3</v>
      </c>
      <c r="E106">
        <v>210.22</v>
      </c>
      <c r="F106">
        <v>1.0900000000000001</v>
      </c>
      <c r="G106">
        <v>72.84</v>
      </c>
      <c r="H106">
        <v>138.52000000000001</v>
      </c>
      <c r="I106">
        <v>18.21</v>
      </c>
      <c r="J106">
        <v>12.89</v>
      </c>
      <c r="K106">
        <v>0.66900000000000004</v>
      </c>
      <c r="L106" s="16">
        <f t="shared" si="4"/>
        <v>0.14332495555561295</v>
      </c>
      <c r="M106">
        <f t="shared" si="5"/>
        <v>401.22586213937274</v>
      </c>
    </row>
    <row r="107" spans="1:13" x14ac:dyDescent="0.25">
      <c r="A107" t="s">
        <v>439</v>
      </c>
      <c r="B107">
        <v>17867.27</v>
      </c>
      <c r="C107">
        <v>907.16</v>
      </c>
      <c r="D107">
        <v>254.41</v>
      </c>
      <c r="E107">
        <v>166.7</v>
      </c>
      <c r="F107">
        <v>1.53</v>
      </c>
      <c r="G107">
        <v>80.81</v>
      </c>
      <c r="H107">
        <v>150.83000000000001</v>
      </c>
      <c r="I107">
        <v>21.55</v>
      </c>
      <c r="J107">
        <v>22.25</v>
      </c>
      <c r="K107">
        <v>0.66900000000000004</v>
      </c>
      <c r="L107" s="16">
        <f t="shared" si="4"/>
        <v>0.27283512413655481</v>
      </c>
      <c r="M107">
        <f t="shared" si="5"/>
        <v>428.86300403891431</v>
      </c>
    </row>
    <row r="108" spans="1:13" x14ac:dyDescent="0.25">
      <c r="A108" t="s">
        <v>439</v>
      </c>
      <c r="B108">
        <v>3483.99</v>
      </c>
      <c r="C108">
        <v>423.12</v>
      </c>
      <c r="D108">
        <v>118.5</v>
      </c>
      <c r="E108">
        <v>76.319999999999993</v>
      </c>
      <c r="F108">
        <v>1.55</v>
      </c>
      <c r="G108">
        <v>37.47</v>
      </c>
      <c r="H108">
        <v>66.599999999999994</v>
      </c>
      <c r="I108">
        <v>8.16</v>
      </c>
      <c r="J108">
        <v>8.58</v>
      </c>
      <c r="K108">
        <v>0.66900000000000004</v>
      </c>
      <c r="L108" s="16">
        <f t="shared" si="4"/>
        <v>0.24454548886562005</v>
      </c>
      <c r="M108">
        <f t="shared" si="5"/>
        <v>379.24834325894454</v>
      </c>
    </row>
    <row r="109" spans="1:13" x14ac:dyDescent="0.25">
      <c r="A109" t="s">
        <v>439</v>
      </c>
      <c r="B109">
        <v>2247.81</v>
      </c>
      <c r="C109">
        <v>208.21</v>
      </c>
      <c r="D109">
        <v>68.959999999999994</v>
      </c>
      <c r="E109">
        <v>53.56</v>
      </c>
      <c r="F109">
        <v>1.29</v>
      </c>
      <c r="G109">
        <v>21.63</v>
      </c>
      <c r="H109">
        <v>53.5</v>
      </c>
      <c r="I109">
        <v>15.6</v>
      </c>
      <c r="J109">
        <v>14.61</v>
      </c>
      <c r="K109">
        <v>0.66900000000000004</v>
      </c>
      <c r="L109" s="16">
        <f t="shared" si="4"/>
        <v>0.65157782353496341</v>
      </c>
      <c r="M109">
        <f t="shared" si="5"/>
        <v>758.87037955865128</v>
      </c>
    </row>
    <row r="110" spans="1:13" x14ac:dyDescent="0.25">
      <c r="A110" t="s">
        <v>439</v>
      </c>
      <c r="B110">
        <v>38662.74</v>
      </c>
      <c r="C110">
        <v>2675.95</v>
      </c>
      <c r="D110">
        <v>410.4</v>
      </c>
      <c r="E110">
        <v>356.84</v>
      </c>
      <c r="F110">
        <v>1.1499999999999999</v>
      </c>
      <c r="G110">
        <v>121.08</v>
      </c>
      <c r="H110">
        <v>221.87</v>
      </c>
      <c r="I110">
        <v>19.739999999999998</v>
      </c>
      <c r="J110">
        <v>13.82</v>
      </c>
      <c r="K110">
        <v>0.66900000000000004</v>
      </c>
      <c r="L110" s="16">
        <f t="shared" si="4"/>
        <v>6.7849476964735131E-2</v>
      </c>
      <c r="M110">
        <f t="shared" si="5"/>
        <v>293.59577432218651</v>
      </c>
    </row>
    <row r="111" spans="1:13" x14ac:dyDescent="0.25">
      <c r="A111" t="s">
        <v>440</v>
      </c>
      <c r="B111">
        <v>3786.09</v>
      </c>
      <c r="C111">
        <v>237.67</v>
      </c>
      <c r="D111">
        <v>99.08</v>
      </c>
      <c r="E111">
        <v>50.88</v>
      </c>
      <c r="F111">
        <v>1.95</v>
      </c>
      <c r="G111">
        <v>28.75</v>
      </c>
      <c r="H111">
        <v>69.430000000000007</v>
      </c>
      <c r="I111">
        <v>27.68</v>
      </c>
      <c r="J111">
        <v>35</v>
      </c>
      <c r="K111">
        <v>0.66900000000000004</v>
      </c>
      <c r="L111" s="16">
        <f t="shared" si="4"/>
        <v>0.84227142134783306</v>
      </c>
      <c r="M111">
        <f t="shared" si="5"/>
        <v>974.64416030823929</v>
      </c>
    </row>
    <row r="112" spans="1:13" x14ac:dyDescent="0.25">
      <c r="A112" t="s">
        <v>440</v>
      </c>
      <c r="B112">
        <v>87337.74</v>
      </c>
      <c r="C112">
        <v>5295</v>
      </c>
      <c r="D112">
        <v>592.5</v>
      </c>
      <c r="E112">
        <v>438.52</v>
      </c>
      <c r="F112">
        <v>1.35</v>
      </c>
      <c r="G112">
        <v>188.94</v>
      </c>
      <c r="H112">
        <v>333.47</v>
      </c>
      <c r="I112">
        <v>19.63</v>
      </c>
      <c r="J112">
        <v>18.45</v>
      </c>
      <c r="K112">
        <v>0.66900000000000004</v>
      </c>
      <c r="L112" s="16">
        <f t="shared" si="4"/>
        <v>3.914532335226515E-2</v>
      </c>
      <c r="M112">
        <f t="shared" si="5"/>
        <v>210.98023544451632</v>
      </c>
    </row>
    <row r="113" spans="1:13" x14ac:dyDescent="0.25">
      <c r="A113" t="s">
        <v>440</v>
      </c>
      <c r="B113">
        <v>41389.24</v>
      </c>
      <c r="C113">
        <v>1722.6</v>
      </c>
      <c r="D113">
        <v>411.07</v>
      </c>
      <c r="E113">
        <v>234.99</v>
      </c>
      <c r="F113">
        <v>1.75</v>
      </c>
      <c r="G113">
        <v>110.75</v>
      </c>
      <c r="H113">
        <v>229.56</v>
      </c>
      <c r="I113">
        <v>34.58</v>
      </c>
      <c r="J113">
        <v>37.9</v>
      </c>
      <c r="K113">
        <v>0.66900000000000004</v>
      </c>
      <c r="L113" s="16">
        <f t="shared" si="4"/>
        <v>0.17527841207645409</v>
      </c>
      <c r="M113">
        <f t="shared" si="5"/>
        <v>447.39792637938598</v>
      </c>
    </row>
    <row r="114" spans="1:13" x14ac:dyDescent="0.25">
      <c r="A114" t="s">
        <v>440</v>
      </c>
      <c r="B114">
        <v>1073.03</v>
      </c>
      <c r="C114">
        <v>157.33000000000001</v>
      </c>
      <c r="D114">
        <v>59.58</v>
      </c>
      <c r="E114">
        <v>34.14</v>
      </c>
      <c r="F114">
        <v>1.75</v>
      </c>
      <c r="G114">
        <v>18.07</v>
      </c>
      <c r="H114">
        <v>36.96</v>
      </c>
      <c r="I114">
        <v>9.99</v>
      </c>
      <c r="J114">
        <v>10.77</v>
      </c>
      <c r="K114">
        <v>0.66900000000000004</v>
      </c>
      <c r="L114" s="16">
        <f t="shared" si="4"/>
        <v>0.54475176110080614</v>
      </c>
      <c r="M114">
        <f t="shared" si="5"/>
        <v>714.19658481642352</v>
      </c>
    </row>
    <row r="115" spans="1:13" x14ac:dyDescent="0.25">
      <c r="A115" t="s">
        <v>441</v>
      </c>
      <c r="B115">
        <v>13881.21</v>
      </c>
      <c r="C115">
        <v>857.04</v>
      </c>
      <c r="D115">
        <v>270.07</v>
      </c>
      <c r="E115">
        <v>152.46</v>
      </c>
      <c r="F115">
        <v>1.77</v>
      </c>
      <c r="G115">
        <v>78.430000000000007</v>
      </c>
      <c r="H115">
        <v>132.94</v>
      </c>
      <c r="I115">
        <v>24.31</v>
      </c>
      <c r="J115">
        <v>26.03</v>
      </c>
      <c r="K115">
        <v>1.089</v>
      </c>
      <c r="L115" s="16">
        <f t="shared" si="4"/>
        <v>0.23748435511299923</v>
      </c>
      <c r="M115">
        <f t="shared" si="5"/>
        <v>522.46160003391435</v>
      </c>
    </row>
    <row r="116" spans="1:13" x14ac:dyDescent="0.25">
      <c r="A116" t="s">
        <v>441</v>
      </c>
      <c r="B116">
        <v>418185.39</v>
      </c>
      <c r="C116">
        <v>14535.97</v>
      </c>
      <c r="D116">
        <v>1986.34</v>
      </c>
      <c r="E116">
        <v>775.37</v>
      </c>
      <c r="F116">
        <v>2.56</v>
      </c>
      <c r="G116">
        <v>579.91999999999996</v>
      </c>
      <c r="H116">
        <v>729.69</v>
      </c>
      <c r="I116">
        <v>33.56</v>
      </c>
      <c r="J116">
        <v>41.63</v>
      </c>
      <c r="K116">
        <v>1.089</v>
      </c>
      <c r="L116" s="16">
        <f t="shared" si="4"/>
        <v>2.487085319491102E-2</v>
      </c>
      <c r="M116">
        <f t="shared" si="5"/>
        <v>173.18002367986227</v>
      </c>
    </row>
    <row r="117" spans="1:13" x14ac:dyDescent="0.25">
      <c r="A117" t="s">
        <v>441</v>
      </c>
      <c r="B117">
        <v>22367.66</v>
      </c>
      <c r="C117">
        <v>1453.82</v>
      </c>
      <c r="D117">
        <v>359.37</v>
      </c>
      <c r="E117">
        <v>259.18</v>
      </c>
      <c r="F117">
        <v>1.39</v>
      </c>
      <c r="G117">
        <v>122.87</v>
      </c>
      <c r="H117">
        <v>168.76</v>
      </c>
      <c r="I117">
        <v>19.88</v>
      </c>
      <c r="J117">
        <v>19.010000000000002</v>
      </c>
      <c r="K117">
        <v>1.089</v>
      </c>
      <c r="L117" s="16">
        <f t="shared" si="4"/>
        <v>0.13298698450528176</v>
      </c>
      <c r="M117">
        <f t="shared" si="5"/>
        <v>367.5093894264869</v>
      </c>
    </row>
    <row r="118" spans="1:13" x14ac:dyDescent="0.25">
      <c r="A118" t="s">
        <v>442</v>
      </c>
      <c r="B118">
        <v>76433.08</v>
      </c>
      <c r="C118">
        <v>5053.9799999999996</v>
      </c>
      <c r="D118">
        <v>647.4</v>
      </c>
      <c r="E118">
        <v>495.42</v>
      </c>
      <c r="F118">
        <v>1.31</v>
      </c>
      <c r="G118">
        <v>200.2</v>
      </c>
      <c r="H118">
        <v>311.95999999999998</v>
      </c>
      <c r="I118">
        <v>17.559999999999999</v>
      </c>
      <c r="J118">
        <v>15.55</v>
      </c>
      <c r="K118">
        <v>0.66900000000000004</v>
      </c>
      <c r="L118" s="16">
        <f t="shared" si="4"/>
        <v>3.7603146497213497E-2</v>
      </c>
      <c r="M118">
        <f t="shared" si="5"/>
        <v>203.55952486782263</v>
      </c>
    </row>
    <row r="119" spans="1:13" x14ac:dyDescent="0.25">
      <c r="A119" t="s">
        <v>442</v>
      </c>
      <c r="B119">
        <v>51434.68</v>
      </c>
      <c r="C119">
        <v>4764.76</v>
      </c>
      <c r="D119">
        <v>706.31</v>
      </c>
      <c r="E119">
        <v>390.98</v>
      </c>
      <c r="F119">
        <v>1.81</v>
      </c>
      <c r="G119">
        <v>202.87</v>
      </c>
      <c r="H119">
        <v>255.91</v>
      </c>
      <c r="I119">
        <v>13.08</v>
      </c>
      <c r="J119">
        <v>14.62</v>
      </c>
      <c r="K119">
        <v>0.66900000000000004</v>
      </c>
      <c r="L119" s="16">
        <f t="shared" si="4"/>
        <v>2.8469762608040492E-2</v>
      </c>
      <c r="M119">
        <f t="shared" si="5"/>
        <v>188.43750195535193</v>
      </c>
    </row>
    <row r="120" spans="1:13" x14ac:dyDescent="0.25">
      <c r="A120" t="s">
        <v>443</v>
      </c>
      <c r="B120">
        <v>1641.82</v>
      </c>
      <c r="C120">
        <v>211.56</v>
      </c>
      <c r="D120">
        <v>97.75</v>
      </c>
      <c r="E120">
        <v>36.15</v>
      </c>
      <c r="F120">
        <v>2.7</v>
      </c>
      <c r="G120">
        <v>25.68</v>
      </c>
      <c r="H120">
        <v>45.72</v>
      </c>
      <c r="I120">
        <v>11.99</v>
      </c>
      <c r="J120">
        <v>14.8</v>
      </c>
      <c r="K120">
        <v>0.66900000000000004</v>
      </c>
      <c r="L120" s="16">
        <f t="shared" si="4"/>
        <v>0.46096535814322354</v>
      </c>
      <c r="M120">
        <f t="shared" si="5"/>
        <v>697.14211183262069</v>
      </c>
    </row>
    <row r="121" spans="1:13" x14ac:dyDescent="0.25">
      <c r="A121" t="s">
        <v>444</v>
      </c>
      <c r="B121">
        <v>2523.64</v>
      </c>
      <c r="C121">
        <v>292.02999999999997</v>
      </c>
      <c r="D121">
        <v>95.6</v>
      </c>
      <c r="E121">
        <v>66.28</v>
      </c>
      <c r="F121">
        <v>1.44</v>
      </c>
      <c r="G121">
        <v>29.74</v>
      </c>
      <c r="H121">
        <v>56.69</v>
      </c>
      <c r="I121">
        <v>12.29</v>
      </c>
      <c r="J121">
        <v>12.36</v>
      </c>
      <c r="K121">
        <v>0.40200000000000002</v>
      </c>
      <c r="L121" s="16">
        <f t="shared" si="4"/>
        <v>0.37186245276286323</v>
      </c>
      <c r="M121">
        <f t="shared" si="5"/>
        <v>598.66971544899911</v>
      </c>
    </row>
    <row r="122" spans="1:13" x14ac:dyDescent="0.25">
      <c r="A122" t="s">
        <v>444</v>
      </c>
      <c r="B122">
        <v>17241.11</v>
      </c>
      <c r="C122">
        <v>1037.17</v>
      </c>
      <c r="D122">
        <v>223.34</v>
      </c>
      <c r="E122">
        <v>172.33</v>
      </c>
      <c r="F122">
        <v>1.3</v>
      </c>
      <c r="G122">
        <v>69.52</v>
      </c>
      <c r="H122">
        <v>148.16</v>
      </c>
      <c r="I122">
        <v>21.09</v>
      </c>
      <c r="J122">
        <v>18.95</v>
      </c>
      <c r="K122">
        <v>0.40200000000000002</v>
      </c>
      <c r="L122" s="16">
        <f t="shared" si="4"/>
        <v>0.20140729373697538</v>
      </c>
      <c r="M122">
        <f t="shared" si="5"/>
        <v>427.58989863882215</v>
      </c>
    </row>
    <row r="123" spans="1:13" x14ac:dyDescent="0.25">
      <c r="A123" t="s">
        <v>444</v>
      </c>
      <c r="B123">
        <v>8293.16</v>
      </c>
      <c r="C123">
        <v>764.42</v>
      </c>
      <c r="D123">
        <v>140.59</v>
      </c>
      <c r="E123">
        <v>125.33</v>
      </c>
      <c r="F123">
        <v>1.1200000000000001</v>
      </c>
      <c r="G123">
        <v>44.88</v>
      </c>
      <c r="H123">
        <v>102.76</v>
      </c>
      <c r="I123">
        <v>13.02</v>
      </c>
      <c r="J123">
        <v>8.4700000000000006</v>
      </c>
      <c r="K123">
        <v>0.40200000000000002</v>
      </c>
      <c r="L123" s="16">
        <f t="shared" si="4"/>
        <v>0.17834700715518859</v>
      </c>
      <c r="M123">
        <f t="shared" si="5"/>
        <v>389.56547380308672</v>
      </c>
    </row>
    <row r="124" spans="1:13" x14ac:dyDescent="0.25">
      <c r="A124" t="s">
        <v>445</v>
      </c>
      <c r="B124">
        <v>9457.36</v>
      </c>
      <c r="C124">
        <v>506.54</v>
      </c>
      <c r="D124">
        <v>181.97</v>
      </c>
      <c r="E124">
        <v>96</v>
      </c>
      <c r="F124">
        <v>1.9</v>
      </c>
      <c r="G124">
        <v>49.34</v>
      </c>
      <c r="H124">
        <v>109.73</v>
      </c>
      <c r="I124">
        <v>27.06</v>
      </c>
      <c r="J124">
        <v>29.58</v>
      </c>
      <c r="K124">
        <v>0.40200000000000002</v>
      </c>
      <c r="L124" s="16">
        <f t="shared" si="4"/>
        <v>0.46318266052051588</v>
      </c>
      <c r="M124">
        <f t="shared" si="5"/>
        <v>663.67105816642686</v>
      </c>
    </row>
    <row r="125" spans="1:13" x14ac:dyDescent="0.25">
      <c r="A125" t="s">
        <v>446</v>
      </c>
      <c r="B125">
        <v>63629.87</v>
      </c>
      <c r="C125">
        <v>3683.27</v>
      </c>
      <c r="D125">
        <v>550.04999999999995</v>
      </c>
      <c r="E125">
        <v>472.39</v>
      </c>
      <c r="F125">
        <v>1.1599999999999999</v>
      </c>
      <c r="G125">
        <v>170.25</v>
      </c>
      <c r="H125">
        <v>284.63</v>
      </c>
      <c r="I125">
        <v>23.19</v>
      </c>
      <c r="J125">
        <v>18.28</v>
      </c>
      <c r="K125">
        <v>0.53600000000000003</v>
      </c>
      <c r="L125" s="16">
        <f t="shared" si="4"/>
        <v>5.8939139169051552E-2</v>
      </c>
      <c r="M125">
        <f t="shared" si="5"/>
        <v>273.63207844646314</v>
      </c>
    </row>
    <row r="126" spans="1:13" x14ac:dyDescent="0.25">
      <c r="A126" t="s">
        <v>446</v>
      </c>
      <c r="B126">
        <v>3263.02</v>
      </c>
      <c r="C126">
        <v>211.02</v>
      </c>
      <c r="D126">
        <v>81.95</v>
      </c>
      <c r="E126">
        <v>63.74</v>
      </c>
      <c r="F126">
        <v>1.29</v>
      </c>
      <c r="G126">
        <v>25.36</v>
      </c>
      <c r="H126">
        <v>64.459999999999994</v>
      </c>
      <c r="I126">
        <v>29.31</v>
      </c>
      <c r="J126">
        <v>28.47</v>
      </c>
      <c r="K126">
        <v>0.53600000000000003</v>
      </c>
      <c r="L126" s="16">
        <f t="shared" si="4"/>
        <v>0.92083615409786879</v>
      </c>
      <c r="M126">
        <f t="shared" si="5"/>
        <v>1082.7579032183453</v>
      </c>
    </row>
    <row r="127" spans="1:13" x14ac:dyDescent="0.25">
      <c r="A127" t="s">
        <v>447</v>
      </c>
      <c r="B127">
        <v>334720.53000000003</v>
      </c>
      <c r="C127">
        <v>15033.8</v>
      </c>
      <c r="D127">
        <v>1235.6099999999999</v>
      </c>
      <c r="E127">
        <v>1092.6099999999999</v>
      </c>
      <c r="F127">
        <v>1.1299999999999999</v>
      </c>
      <c r="G127">
        <v>379.71</v>
      </c>
      <c r="H127">
        <v>652.82000000000005</v>
      </c>
      <c r="I127">
        <v>23.15</v>
      </c>
      <c r="J127">
        <v>16.45</v>
      </c>
      <c r="K127">
        <v>0.80300000000000005</v>
      </c>
      <c r="L127" s="16">
        <f t="shared" si="4"/>
        <v>1.8610355867334644E-2</v>
      </c>
      <c r="M127">
        <f t="shared" si="5"/>
        <v>140.65558584986044</v>
      </c>
    </row>
    <row r="128" spans="1:13" x14ac:dyDescent="0.25">
      <c r="A128" t="s">
        <v>447</v>
      </c>
      <c r="B128">
        <v>7387.62</v>
      </c>
      <c r="C128">
        <v>459.54</v>
      </c>
      <c r="D128">
        <v>139.79</v>
      </c>
      <c r="E128">
        <v>114.88</v>
      </c>
      <c r="F128">
        <v>1.22</v>
      </c>
      <c r="G128">
        <v>42.65</v>
      </c>
      <c r="H128">
        <v>96.99</v>
      </c>
      <c r="I128">
        <v>26.16</v>
      </c>
      <c r="J128">
        <v>4.08</v>
      </c>
      <c r="K128">
        <v>0.80300000000000005</v>
      </c>
      <c r="L128" s="16">
        <f t="shared" si="4"/>
        <v>0.43961021218491425</v>
      </c>
      <c r="M128">
        <f t="shared" si="5"/>
        <v>712.98365333695585</v>
      </c>
    </row>
    <row r="129" spans="1:13" x14ac:dyDescent="0.25">
      <c r="A129" t="s">
        <v>448</v>
      </c>
      <c r="B129">
        <v>161570.63</v>
      </c>
      <c r="C129">
        <v>10935.18</v>
      </c>
      <c r="D129">
        <v>954.42</v>
      </c>
      <c r="E129">
        <v>605.75</v>
      </c>
      <c r="F129">
        <v>1.58</v>
      </c>
      <c r="G129">
        <v>263.58999999999997</v>
      </c>
      <c r="H129">
        <v>453.56</v>
      </c>
      <c r="I129">
        <v>17.21</v>
      </c>
      <c r="J129">
        <v>18.100000000000001</v>
      </c>
      <c r="K129">
        <v>0.53600000000000003</v>
      </c>
      <c r="L129" s="16">
        <f t="shared" si="4"/>
        <v>1.6979324562766723E-2</v>
      </c>
      <c r="M129">
        <f t="shared" si="5"/>
        <v>148.47996193960128</v>
      </c>
    </row>
    <row r="130" spans="1:13" x14ac:dyDescent="0.25">
      <c r="A130" t="s">
        <v>448</v>
      </c>
      <c r="B130">
        <v>14595.09</v>
      </c>
      <c r="C130">
        <v>944.78</v>
      </c>
      <c r="D130">
        <v>273.14999999999998</v>
      </c>
      <c r="E130">
        <v>138.18</v>
      </c>
      <c r="F130">
        <v>1.98</v>
      </c>
      <c r="G130">
        <v>73.17</v>
      </c>
      <c r="H130">
        <v>136.32</v>
      </c>
      <c r="I130">
        <v>17.260000000000002</v>
      </c>
      <c r="J130">
        <v>20.03</v>
      </c>
      <c r="K130">
        <v>0.53600000000000003</v>
      </c>
      <c r="L130" s="16">
        <f t="shared" si="4"/>
        <v>0.20547323525796379</v>
      </c>
      <c r="M130">
        <f t="shared" ref="M130:M161" si="6">ka*rho*(I130/H130)^(3-(2*Dalpha))</f>
        <v>389.34618152502878</v>
      </c>
    </row>
    <row r="131" spans="1:13" x14ac:dyDescent="0.25">
      <c r="A131" t="s">
        <v>448</v>
      </c>
      <c r="B131">
        <v>3965.25</v>
      </c>
      <c r="C131">
        <v>461.68</v>
      </c>
      <c r="D131">
        <v>95.34</v>
      </c>
      <c r="E131">
        <v>91.05</v>
      </c>
      <c r="F131">
        <v>1.05</v>
      </c>
      <c r="G131">
        <v>28.52</v>
      </c>
      <c r="H131">
        <v>71.05</v>
      </c>
      <c r="I131">
        <v>9.6</v>
      </c>
      <c r="J131">
        <v>3.6</v>
      </c>
      <c r="K131">
        <v>0.53600000000000003</v>
      </c>
      <c r="L131" s="16">
        <f t="shared" ref="L131:L194" si="7">4*PI()*B131/(C131^2)</f>
        <v>0.23377513432906225</v>
      </c>
      <c r="M131">
        <f t="shared" si="6"/>
        <v>410.12540211618779</v>
      </c>
    </row>
    <row r="132" spans="1:13" x14ac:dyDescent="0.25">
      <c r="A132" t="s">
        <v>449</v>
      </c>
      <c r="B132">
        <v>1279.68</v>
      </c>
      <c r="C132">
        <v>129.61000000000001</v>
      </c>
      <c r="D132">
        <v>51.42</v>
      </c>
      <c r="E132">
        <v>39.1</v>
      </c>
      <c r="F132">
        <v>1.32</v>
      </c>
      <c r="G132">
        <v>15.19</v>
      </c>
      <c r="H132">
        <v>40.369999999999997</v>
      </c>
      <c r="I132">
        <v>17.11</v>
      </c>
      <c r="J132">
        <v>16.600000000000001</v>
      </c>
      <c r="K132">
        <v>0.53600000000000003</v>
      </c>
      <c r="L132" s="16">
        <f t="shared" si="7"/>
        <v>0.95726950740484718</v>
      </c>
      <c r="M132">
        <f t="shared" si="6"/>
        <v>1023.5379663502758</v>
      </c>
    </row>
    <row r="133" spans="1:13" x14ac:dyDescent="0.25">
      <c r="A133" t="s">
        <v>449</v>
      </c>
      <c r="B133">
        <v>13500.72</v>
      </c>
      <c r="C133">
        <v>944.78</v>
      </c>
      <c r="D133">
        <v>240.48</v>
      </c>
      <c r="E133">
        <v>172.46</v>
      </c>
      <c r="F133">
        <v>1.39</v>
      </c>
      <c r="G133">
        <v>66.63</v>
      </c>
      <c r="H133">
        <v>131.11000000000001</v>
      </c>
      <c r="I133">
        <v>17.149999999999999</v>
      </c>
      <c r="J133">
        <v>16.75</v>
      </c>
      <c r="K133">
        <v>0.53600000000000003</v>
      </c>
      <c r="L133" s="16">
        <f t="shared" si="7"/>
        <v>0.19006642759393033</v>
      </c>
      <c r="M133">
        <f t="shared" si="6"/>
        <v>399.62586946865935</v>
      </c>
    </row>
    <row r="134" spans="1:13" x14ac:dyDescent="0.25">
      <c r="A134" t="s">
        <v>449</v>
      </c>
      <c r="B134">
        <v>9200.14</v>
      </c>
      <c r="C134">
        <v>638.42999999999995</v>
      </c>
      <c r="D134">
        <v>195.49</v>
      </c>
      <c r="E134">
        <v>100.69</v>
      </c>
      <c r="F134">
        <v>1.94</v>
      </c>
      <c r="G134">
        <v>51.48</v>
      </c>
      <c r="H134">
        <v>108.23</v>
      </c>
      <c r="I134">
        <v>16.89</v>
      </c>
      <c r="J134">
        <v>20.12</v>
      </c>
      <c r="K134">
        <v>0.53600000000000003</v>
      </c>
      <c r="L134" s="16">
        <f t="shared" si="7"/>
        <v>0.28364669477802334</v>
      </c>
      <c r="M134">
        <f t="shared" si="6"/>
        <v>460.23171339061986</v>
      </c>
    </row>
    <row r="135" spans="1:13" x14ac:dyDescent="0.25">
      <c r="A135" t="s">
        <v>450</v>
      </c>
      <c r="B135">
        <v>3056.77</v>
      </c>
      <c r="C135">
        <v>313.32</v>
      </c>
      <c r="D135">
        <v>89.98</v>
      </c>
      <c r="E135">
        <v>77.66</v>
      </c>
      <c r="F135">
        <v>1.1599999999999999</v>
      </c>
      <c r="G135">
        <v>32.64</v>
      </c>
      <c r="H135">
        <v>62.39</v>
      </c>
      <c r="I135">
        <v>13.98</v>
      </c>
      <c r="J135">
        <v>11.67</v>
      </c>
      <c r="K135">
        <v>0.53600000000000003</v>
      </c>
      <c r="L135" s="16">
        <f t="shared" si="7"/>
        <v>0.39128787522391179</v>
      </c>
      <c r="M135">
        <f t="shared" si="6"/>
        <v>614.7021005821955</v>
      </c>
    </row>
    <row r="136" spans="1:13" x14ac:dyDescent="0.25">
      <c r="A136" t="s">
        <v>450</v>
      </c>
      <c r="B136">
        <v>7380.59</v>
      </c>
      <c r="C136">
        <v>499.71</v>
      </c>
      <c r="D136">
        <v>132.83000000000001</v>
      </c>
      <c r="E136">
        <v>108.73</v>
      </c>
      <c r="F136">
        <v>1.22</v>
      </c>
      <c r="G136">
        <v>41.02</v>
      </c>
      <c r="H136">
        <v>96.94</v>
      </c>
      <c r="I136">
        <v>16.78</v>
      </c>
      <c r="J136">
        <v>10.66</v>
      </c>
      <c r="K136">
        <v>0.53600000000000003</v>
      </c>
      <c r="L136" s="16">
        <f t="shared" si="7"/>
        <v>0.37141963900621339</v>
      </c>
      <c r="M136">
        <f t="shared" si="6"/>
        <v>500.01392753586157</v>
      </c>
    </row>
    <row r="137" spans="1:13" x14ac:dyDescent="0.25">
      <c r="A137" t="s">
        <v>450</v>
      </c>
      <c r="B137">
        <v>9824.91</v>
      </c>
      <c r="C137">
        <v>675.92</v>
      </c>
      <c r="D137">
        <v>201.38</v>
      </c>
      <c r="E137">
        <v>146.22</v>
      </c>
      <c r="F137">
        <v>1.38</v>
      </c>
      <c r="G137">
        <v>65.48</v>
      </c>
      <c r="H137">
        <v>111.85</v>
      </c>
      <c r="I137">
        <v>20.329999999999998</v>
      </c>
      <c r="J137">
        <v>17.32</v>
      </c>
      <c r="K137">
        <v>0.53600000000000003</v>
      </c>
      <c r="L137" s="16">
        <f t="shared" si="7"/>
        <v>0.27023889136778523</v>
      </c>
      <c r="M137">
        <f t="shared" si="6"/>
        <v>519.93860035929379</v>
      </c>
    </row>
    <row r="138" spans="1:13" x14ac:dyDescent="0.25">
      <c r="A138" t="s">
        <v>451</v>
      </c>
      <c r="B138">
        <v>61553.3</v>
      </c>
      <c r="C138">
        <v>3074.3</v>
      </c>
      <c r="D138">
        <v>634.14</v>
      </c>
      <c r="E138">
        <v>370.09</v>
      </c>
      <c r="F138">
        <v>1.71</v>
      </c>
      <c r="G138">
        <v>192.43</v>
      </c>
      <c r="H138">
        <v>279.95</v>
      </c>
      <c r="I138">
        <v>26</v>
      </c>
      <c r="J138">
        <v>28.27</v>
      </c>
      <c r="K138">
        <v>0.53600000000000003</v>
      </c>
      <c r="L138" s="16">
        <f t="shared" si="7"/>
        <v>8.1840583139175138E-2</v>
      </c>
      <c r="M138">
        <f t="shared" si="6"/>
        <v>303.85420403946705</v>
      </c>
    </row>
    <row r="139" spans="1:13" x14ac:dyDescent="0.25">
      <c r="A139" t="s">
        <v>452</v>
      </c>
      <c r="B139">
        <v>15947.34</v>
      </c>
      <c r="C139">
        <v>1383.43</v>
      </c>
      <c r="D139">
        <v>250.66</v>
      </c>
      <c r="E139">
        <v>131.76</v>
      </c>
      <c r="F139">
        <v>1.9</v>
      </c>
      <c r="G139">
        <v>71</v>
      </c>
      <c r="H139">
        <v>142.49</v>
      </c>
      <c r="I139">
        <v>11.49</v>
      </c>
      <c r="J139">
        <v>13.65</v>
      </c>
      <c r="K139">
        <v>0.53600000000000003</v>
      </c>
      <c r="L139" s="16">
        <f t="shared" si="7"/>
        <v>0.10470893421791652</v>
      </c>
      <c r="M139">
        <f t="shared" si="6"/>
        <v>271.38101494493503</v>
      </c>
    </row>
    <row r="140" spans="1:13" x14ac:dyDescent="0.25">
      <c r="A140" t="s">
        <v>452</v>
      </c>
      <c r="B140">
        <v>11056.69</v>
      </c>
      <c r="C140">
        <v>675.38</v>
      </c>
      <c r="D140">
        <v>158</v>
      </c>
      <c r="E140">
        <v>148.88999999999999</v>
      </c>
      <c r="F140">
        <v>1.06</v>
      </c>
      <c r="G140">
        <v>50.71</v>
      </c>
      <c r="H140">
        <v>118.65</v>
      </c>
      <c r="I140">
        <v>22.04</v>
      </c>
      <c r="J140">
        <v>14.03</v>
      </c>
      <c r="K140">
        <v>0.53600000000000003</v>
      </c>
      <c r="L140" s="16">
        <f t="shared" si="7"/>
        <v>0.30460610675487926</v>
      </c>
      <c r="M140">
        <f t="shared" si="6"/>
        <v>529.06133892251239</v>
      </c>
    </row>
    <row r="141" spans="1:13" x14ac:dyDescent="0.25">
      <c r="A141" t="s">
        <v>452</v>
      </c>
      <c r="B141">
        <v>3475.01</v>
      </c>
      <c r="C141">
        <v>222.81</v>
      </c>
      <c r="D141">
        <v>82.48</v>
      </c>
      <c r="E141">
        <v>68.56</v>
      </c>
      <c r="F141">
        <v>1.2</v>
      </c>
      <c r="G141">
        <v>25.13</v>
      </c>
      <c r="H141">
        <v>66.52</v>
      </c>
      <c r="I141">
        <v>15.29</v>
      </c>
      <c r="J141">
        <v>11.44</v>
      </c>
      <c r="K141">
        <v>0.53600000000000003</v>
      </c>
      <c r="L141" s="16">
        <f t="shared" si="7"/>
        <v>0.8796229774442158</v>
      </c>
      <c r="M141">
        <f t="shared" si="6"/>
        <v>627.35757247123672</v>
      </c>
    </row>
    <row r="142" spans="1:13" x14ac:dyDescent="0.25">
      <c r="A142" t="s">
        <v>453</v>
      </c>
      <c r="B142">
        <v>7096.31</v>
      </c>
      <c r="C142">
        <v>731.08</v>
      </c>
      <c r="D142">
        <v>158</v>
      </c>
      <c r="E142">
        <v>147.82</v>
      </c>
      <c r="F142">
        <v>1.07</v>
      </c>
      <c r="G142">
        <v>55.07</v>
      </c>
      <c r="H142">
        <v>95.05</v>
      </c>
      <c r="I142">
        <v>12.23</v>
      </c>
      <c r="J142">
        <v>8.4700000000000006</v>
      </c>
      <c r="K142">
        <v>0.53600000000000003</v>
      </c>
      <c r="L142" s="16">
        <f t="shared" si="7"/>
        <v>0.16684478511813008</v>
      </c>
      <c r="M142">
        <f t="shared" si="6"/>
        <v>394.39410711316651</v>
      </c>
    </row>
    <row r="143" spans="1:13" x14ac:dyDescent="0.25">
      <c r="A143" t="s">
        <v>453</v>
      </c>
      <c r="B143">
        <v>4073.11</v>
      </c>
      <c r="C143">
        <v>369.56</v>
      </c>
      <c r="D143">
        <v>117.83</v>
      </c>
      <c r="E143">
        <v>72.84</v>
      </c>
      <c r="F143">
        <v>1.62</v>
      </c>
      <c r="G143">
        <v>35.51</v>
      </c>
      <c r="H143">
        <v>72.010000000000005</v>
      </c>
      <c r="I143">
        <v>17.829999999999998</v>
      </c>
      <c r="J143">
        <v>18.57</v>
      </c>
      <c r="K143">
        <v>0.53600000000000003</v>
      </c>
      <c r="L143" s="16">
        <f t="shared" si="7"/>
        <v>0.37477109368497136</v>
      </c>
      <c r="M143">
        <f t="shared" si="6"/>
        <v>665.82143801255438</v>
      </c>
    </row>
    <row r="144" spans="1:13" x14ac:dyDescent="0.25">
      <c r="A144" t="s">
        <v>453</v>
      </c>
      <c r="B144">
        <v>21136.9</v>
      </c>
      <c r="C144">
        <v>1084.57</v>
      </c>
      <c r="D144">
        <v>219.59</v>
      </c>
      <c r="E144">
        <v>194.42</v>
      </c>
      <c r="F144">
        <v>1.1299999999999999</v>
      </c>
      <c r="G144">
        <v>73.400000000000006</v>
      </c>
      <c r="H144">
        <v>164.05</v>
      </c>
      <c r="I144">
        <v>28.09</v>
      </c>
      <c r="J144">
        <v>21.72</v>
      </c>
      <c r="K144">
        <v>0.53600000000000003</v>
      </c>
      <c r="L144" s="16">
        <f t="shared" si="7"/>
        <v>0.22580626227815609</v>
      </c>
      <c r="M144">
        <f t="shared" si="6"/>
        <v>495.69136346896113</v>
      </c>
    </row>
    <row r="145" spans="1:13" x14ac:dyDescent="0.25">
      <c r="A145" t="s">
        <v>454</v>
      </c>
      <c r="B145">
        <v>26402.2</v>
      </c>
      <c r="C145">
        <v>1787.81</v>
      </c>
      <c r="D145">
        <v>374.38</v>
      </c>
      <c r="E145">
        <v>306.89</v>
      </c>
      <c r="F145">
        <v>1.22</v>
      </c>
      <c r="G145">
        <v>113.4</v>
      </c>
      <c r="H145">
        <v>183.35</v>
      </c>
      <c r="I145">
        <v>18.809999999999999</v>
      </c>
      <c r="J145">
        <v>16.12</v>
      </c>
      <c r="K145">
        <v>0.53600000000000003</v>
      </c>
      <c r="L145" s="16">
        <f t="shared" si="7"/>
        <v>0.10380236687515264</v>
      </c>
      <c r="M145">
        <f t="shared" si="6"/>
        <v>329.03133047709076</v>
      </c>
    </row>
    <row r="146" spans="1:13" x14ac:dyDescent="0.25">
      <c r="A146" t="s">
        <v>454</v>
      </c>
      <c r="B146">
        <v>5569.36</v>
      </c>
      <c r="C146">
        <v>599.33000000000004</v>
      </c>
      <c r="D146">
        <v>173.53</v>
      </c>
      <c r="E146">
        <v>107.65</v>
      </c>
      <c r="F146">
        <v>1.61</v>
      </c>
      <c r="G146">
        <v>51.8</v>
      </c>
      <c r="H146">
        <v>84.21</v>
      </c>
      <c r="I146">
        <v>11.69</v>
      </c>
      <c r="J146">
        <v>12.67</v>
      </c>
      <c r="K146">
        <v>0.53600000000000003</v>
      </c>
      <c r="L146" s="16">
        <f t="shared" si="7"/>
        <v>0.19484224317671808</v>
      </c>
      <c r="M146">
        <f t="shared" si="6"/>
        <v>419.09417406062482</v>
      </c>
    </row>
    <row r="147" spans="1:13" x14ac:dyDescent="0.25">
      <c r="A147" t="s">
        <v>454</v>
      </c>
      <c r="B147">
        <v>8264.4</v>
      </c>
      <c r="C147">
        <v>649.66999999999996</v>
      </c>
      <c r="D147">
        <v>161.75</v>
      </c>
      <c r="E147">
        <v>100.69</v>
      </c>
      <c r="F147">
        <v>1.61</v>
      </c>
      <c r="G147">
        <v>46.83</v>
      </c>
      <c r="H147">
        <v>102.58</v>
      </c>
      <c r="I147">
        <v>14.17</v>
      </c>
      <c r="J147">
        <v>15.42</v>
      </c>
      <c r="K147">
        <v>0.53600000000000003</v>
      </c>
      <c r="L147" s="16">
        <f t="shared" si="7"/>
        <v>0.24605691106404454</v>
      </c>
      <c r="M147">
        <f t="shared" si="6"/>
        <v>417.44250991282507</v>
      </c>
    </row>
    <row r="148" spans="1:13" x14ac:dyDescent="0.25">
      <c r="A148" t="s">
        <v>454</v>
      </c>
      <c r="B148">
        <v>24141.18</v>
      </c>
      <c r="C148">
        <v>1709.07</v>
      </c>
      <c r="D148">
        <v>366.88</v>
      </c>
      <c r="E148">
        <v>232.98</v>
      </c>
      <c r="F148">
        <v>1.57</v>
      </c>
      <c r="G148">
        <v>108.74</v>
      </c>
      <c r="H148">
        <v>175.32</v>
      </c>
      <c r="I148">
        <v>20</v>
      </c>
      <c r="J148">
        <v>20.81</v>
      </c>
      <c r="K148">
        <v>0.53600000000000003</v>
      </c>
      <c r="L148" s="16">
        <f t="shared" si="7"/>
        <v>0.10386008087705928</v>
      </c>
      <c r="M148">
        <f t="shared" si="6"/>
        <v>358.18696368599115</v>
      </c>
    </row>
    <row r="149" spans="1:13" x14ac:dyDescent="0.25">
      <c r="A149" t="s">
        <v>454</v>
      </c>
      <c r="B149">
        <v>58432.85</v>
      </c>
      <c r="C149">
        <v>4354.3599999999997</v>
      </c>
      <c r="D149">
        <v>473.46</v>
      </c>
      <c r="E149">
        <v>460.07</v>
      </c>
      <c r="F149">
        <v>1.03</v>
      </c>
      <c r="G149">
        <v>158.75</v>
      </c>
      <c r="H149">
        <v>272.76</v>
      </c>
      <c r="I149">
        <v>13.2</v>
      </c>
      <c r="J149">
        <v>5.19</v>
      </c>
      <c r="K149">
        <v>0.53600000000000003</v>
      </c>
      <c r="L149" s="16">
        <f t="shared" si="7"/>
        <v>3.8727393603742569E-2</v>
      </c>
      <c r="M149">
        <f t="shared" si="6"/>
        <v>180.378822739854</v>
      </c>
    </row>
    <row r="150" spans="1:13" x14ac:dyDescent="0.25">
      <c r="A150" t="s">
        <v>455</v>
      </c>
      <c r="B150">
        <v>59756.99</v>
      </c>
      <c r="C150">
        <v>3322.81</v>
      </c>
      <c r="D150">
        <v>453.11</v>
      </c>
      <c r="E150">
        <v>371.7</v>
      </c>
      <c r="F150">
        <v>1.22</v>
      </c>
      <c r="G150">
        <v>120.95</v>
      </c>
      <c r="H150">
        <v>275.83999999999997</v>
      </c>
      <c r="I150">
        <v>20.45</v>
      </c>
      <c r="J150">
        <v>17.190000000000001</v>
      </c>
      <c r="K150">
        <v>0.53600000000000003</v>
      </c>
      <c r="L150" s="16">
        <f t="shared" si="7"/>
        <v>6.8012315386947991E-2</v>
      </c>
      <c r="M150">
        <f t="shared" si="6"/>
        <v>253.73466438774051</v>
      </c>
    </row>
    <row r="151" spans="1:13" x14ac:dyDescent="0.25">
      <c r="A151" t="s">
        <v>455</v>
      </c>
      <c r="B151">
        <v>29456.38</v>
      </c>
      <c r="C151">
        <v>3097.33</v>
      </c>
      <c r="D151">
        <v>362.6</v>
      </c>
      <c r="E151">
        <v>292.97000000000003</v>
      </c>
      <c r="F151">
        <v>1.24</v>
      </c>
      <c r="G151">
        <v>112.02</v>
      </c>
      <c r="H151">
        <v>193.66</v>
      </c>
      <c r="I151">
        <v>10.4</v>
      </c>
      <c r="J151">
        <v>8.8000000000000007</v>
      </c>
      <c r="K151">
        <v>0.53600000000000003</v>
      </c>
      <c r="L151" s="16">
        <f t="shared" si="7"/>
        <v>3.8584624645978789E-2</v>
      </c>
      <c r="M151">
        <f t="shared" si="6"/>
        <v>196.04044425425818</v>
      </c>
    </row>
    <row r="152" spans="1:13" x14ac:dyDescent="0.25">
      <c r="A152" t="s">
        <v>456</v>
      </c>
      <c r="B152">
        <v>50936.65</v>
      </c>
      <c r="C152">
        <v>2640.47</v>
      </c>
      <c r="D152">
        <v>509.35</v>
      </c>
      <c r="E152">
        <v>436.51</v>
      </c>
      <c r="F152">
        <v>1.17</v>
      </c>
      <c r="G152">
        <v>163.44</v>
      </c>
      <c r="H152">
        <v>254.67</v>
      </c>
      <c r="I152">
        <v>27.39</v>
      </c>
      <c r="J152">
        <v>22.28</v>
      </c>
      <c r="K152">
        <v>0.53600000000000003</v>
      </c>
      <c r="L152" s="16">
        <f t="shared" si="7"/>
        <v>9.1807416808437806E-2</v>
      </c>
      <c r="M152">
        <f t="shared" si="6"/>
        <v>341.69792676643584</v>
      </c>
    </row>
    <row r="153" spans="1:13" x14ac:dyDescent="0.25">
      <c r="A153" t="s">
        <v>457</v>
      </c>
      <c r="B153">
        <v>6760.11</v>
      </c>
      <c r="C153">
        <v>779.29</v>
      </c>
      <c r="D153">
        <v>143.54</v>
      </c>
      <c r="E153">
        <v>130.68</v>
      </c>
      <c r="F153">
        <v>1.1000000000000001</v>
      </c>
      <c r="G153">
        <v>45.13</v>
      </c>
      <c r="H153">
        <v>92.78</v>
      </c>
      <c r="I153">
        <v>10.98</v>
      </c>
      <c r="J153">
        <v>5.36</v>
      </c>
      <c r="K153">
        <v>0.53600000000000003</v>
      </c>
      <c r="L153" s="16">
        <f t="shared" si="7"/>
        <v>0.13988315536097107</v>
      </c>
      <c r="M153">
        <f t="shared" si="6"/>
        <v>368.86659444952824</v>
      </c>
    </row>
    <row r="154" spans="1:13" x14ac:dyDescent="0.25">
      <c r="A154" t="s">
        <v>457</v>
      </c>
      <c r="B154">
        <v>10048.66</v>
      </c>
      <c r="C154">
        <v>464.36</v>
      </c>
      <c r="D154">
        <v>177.82</v>
      </c>
      <c r="E154">
        <v>126.94</v>
      </c>
      <c r="F154">
        <v>1.4</v>
      </c>
      <c r="G154">
        <v>55.54</v>
      </c>
      <c r="H154">
        <v>113.11</v>
      </c>
      <c r="I154">
        <v>43.14</v>
      </c>
      <c r="J154">
        <v>42.77</v>
      </c>
      <c r="K154">
        <v>0.53600000000000003</v>
      </c>
      <c r="L154" s="16">
        <f t="shared" si="7"/>
        <v>0.58560990119116607</v>
      </c>
      <c r="M154">
        <f t="shared" si="6"/>
        <v>940.70674782030653</v>
      </c>
    </row>
    <row r="155" spans="1:13" x14ac:dyDescent="0.25">
      <c r="A155" t="s">
        <v>458</v>
      </c>
      <c r="B155">
        <v>22009.53</v>
      </c>
      <c r="C155">
        <v>1759.96</v>
      </c>
      <c r="D155">
        <v>438.65</v>
      </c>
      <c r="E155">
        <v>177.82</v>
      </c>
      <c r="F155">
        <v>2.4700000000000002</v>
      </c>
      <c r="G155">
        <v>124.31</v>
      </c>
      <c r="H155">
        <v>167.4</v>
      </c>
      <c r="I155">
        <v>13.64</v>
      </c>
      <c r="J155">
        <v>18.190000000000001</v>
      </c>
      <c r="K155">
        <v>0.53600000000000003</v>
      </c>
      <c r="L155" s="16">
        <f t="shared" si="7"/>
        <v>8.9292511386425563E-2</v>
      </c>
      <c r="M155">
        <f t="shared" si="6"/>
        <v>273.65165682072791</v>
      </c>
    </row>
    <row r="156" spans="1:13" x14ac:dyDescent="0.25">
      <c r="A156" t="s">
        <v>459</v>
      </c>
      <c r="B156">
        <v>7515.41</v>
      </c>
      <c r="C156">
        <v>586.47</v>
      </c>
      <c r="D156">
        <v>169.25</v>
      </c>
      <c r="E156">
        <v>139.79</v>
      </c>
      <c r="F156">
        <v>1.21</v>
      </c>
      <c r="G156">
        <v>53.32</v>
      </c>
      <c r="H156">
        <v>97.82</v>
      </c>
      <c r="I156">
        <v>14.74</v>
      </c>
      <c r="J156">
        <v>12.39</v>
      </c>
      <c r="K156">
        <v>0.53600000000000003</v>
      </c>
      <c r="L156" s="16">
        <f t="shared" si="7"/>
        <v>0.27458128914298002</v>
      </c>
      <c r="M156">
        <f t="shared" si="6"/>
        <v>447.51418786048293</v>
      </c>
    </row>
    <row r="157" spans="1:13" x14ac:dyDescent="0.25">
      <c r="A157" t="s">
        <v>459</v>
      </c>
      <c r="B157">
        <v>55596.39</v>
      </c>
      <c r="C157">
        <v>3256.4</v>
      </c>
      <c r="D157">
        <v>553.79999999999995</v>
      </c>
      <c r="E157">
        <v>393.66</v>
      </c>
      <c r="F157">
        <v>1.41</v>
      </c>
      <c r="G157">
        <v>180.88</v>
      </c>
      <c r="H157">
        <v>266.06</v>
      </c>
      <c r="I157">
        <v>20.149999999999999</v>
      </c>
      <c r="J157">
        <v>18.73</v>
      </c>
      <c r="K157">
        <v>0.53600000000000003</v>
      </c>
      <c r="L157" s="16">
        <f t="shared" si="7"/>
        <v>6.5884152633939722E-2</v>
      </c>
      <c r="M157">
        <f t="shared" si="6"/>
        <v>258.09959292331899</v>
      </c>
    </row>
    <row r="158" spans="1:13" x14ac:dyDescent="0.25">
      <c r="A158" t="s">
        <v>459</v>
      </c>
      <c r="B158">
        <v>1561.09</v>
      </c>
      <c r="C158">
        <v>187.99</v>
      </c>
      <c r="D158">
        <v>55.7</v>
      </c>
      <c r="E158">
        <v>50.35</v>
      </c>
      <c r="F158">
        <v>1.1100000000000001</v>
      </c>
      <c r="G158">
        <v>19.13</v>
      </c>
      <c r="H158">
        <v>44.58</v>
      </c>
      <c r="I158">
        <v>13.61</v>
      </c>
      <c r="J158">
        <v>9.4600000000000009</v>
      </c>
      <c r="K158">
        <v>0.53600000000000003</v>
      </c>
      <c r="L158" s="16">
        <f t="shared" si="7"/>
        <v>0.55509627118718863</v>
      </c>
      <c r="M158">
        <f t="shared" si="6"/>
        <v>787.27307273981921</v>
      </c>
    </row>
    <row r="159" spans="1:13" x14ac:dyDescent="0.25">
      <c r="A159" t="s">
        <v>460</v>
      </c>
      <c r="B159">
        <v>90818.63</v>
      </c>
      <c r="C159">
        <v>6909.67</v>
      </c>
      <c r="D159">
        <v>625.04</v>
      </c>
      <c r="E159">
        <v>542.02</v>
      </c>
      <c r="F159">
        <v>1.1499999999999999</v>
      </c>
      <c r="G159">
        <v>189.23</v>
      </c>
      <c r="H159">
        <v>340.05</v>
      </c>
      <c r="I159">
        <v>13.32</v>
      </c>
      <c r="J159">
        <v>9.4600000000000009</v>
      </c>
      <c r="K159">
        <v>0.53600000000000003</v>
      </c>
      <c r="L159" s="16">
        <f t="shared" si="7"/>
        <v>2.3903978946839769E-2</v>
      </c>
      <c r="M159">
        <f t="shared" si="6"/>
        <v>152.30708459724289</v>
      </c>
    </row>
    <row r="160" spans="1:13" x14ac:dyDescent="0.25">
      <c r="A160" t="s">
        <v>460</v>
      </c>
      <c r="B160">
        <v>5925.07</v>
      </c>
      <c r="C160">
        <v>645.91999999999996</v>
      </c>
      <c r="D160">
        <v>172.46</v>
      </c>
      <c r="E160">
        <v>105.51</v>
      </c>
      <c r="F160">
        <v>1.63</v>
      </c>
      <c r="G160">
        <v>50.63</v>
      </c>
      <c r="H160">
        <v>86.86</v>
      </c>
      <c r="I160">
        <v>11.36</v>
      </c>
      <c r="J160">
        <v>12.43</v>
      </c>
      <c r="K160">
        <v>0.53600000000000003</v>
      </c>
      <c r="L160" s="16">
        <f t="shared" si="7"/>
        <v>0.17846205329221079</v>
      </c>
      <c r="M160">
        <f t="shared" si="6"/>
        <v>399.57448986406274</v>
      </c>
    </row>
    <row r="161" spans="1:13" x14ac:dyDescent="0.25">
      <c r="A161" t="s">
        <v>461</v>
      </c>
      <c r="B161">
        <v>2835.89</v>
      </c>
      <c r="C161">
        <v>274.22000000000003</v>
      </c>
      <c r="D161">
        <v>101.76</v>
      </c>
      <c r="E161">
        <v>59.45</v>
      </c>
      <c r="F161">
        <v>1.71</v>
      </c>
      <c r="G161">
        <v>28.96</v>
      </c>
      <c r="H161">
        <v>60.09</v>
      </c>
      <c r="I161">
        <v>12.09</v>
      </c>
      <c r="J161">
        <v>13.45</v>
      </c>
      <c r="K161">
        <v>0.53600000000000003</v>
      </c>
      <c r="L161" s="16">
        <f t="shared" si="7"/>
        <v>0.47391558635183106</v>
      </c>
      <c r="M161">
        <f t="shared" si="6"/>
        <v>563.9624987070348</v>
      </c>
    </row>
    <row r="162" spans="1:13" x14ac:dyDescent="0.25">
      <c r="A162" t="s">
        <v>461</v>
      </c>
      <c r="B162">
        <v>7180.36</v>
      </c>
      <c r="C162">
        <v>509.35</v>
      </c>
      <c r="D162">
        <v>145.68</v>
      </c>
      <c r="E162">
        <v>106.58</v>
      </c>
      <c r="F162">
        <v>1.37</v>
      </c>
      <c r="G162">
        <v>40.82</v>
      </c>
      <c r="H162">
        <v>95.62</v>
      </c>
      <c r="I162">
        <v>20.72</v>
      </c>
      <c r="J162">
        <v>20.350000000000001</v>
      </c>
      <c r="K162">
        <v>0.53600000000000003</v>
      </c>
      <c r="L162" s="16">
        <f t="shared" si="7"/>
        <v>0.34779510232190969</v>
      </c>
      <c r="M162">
        <f t="shared" ref="M162:M196" si="8">ka*rho*(I162/H162)^(3-(2*Dalpha))</f>
        <v>598.44433189371591</v>
      </c>
    </row>
    <row r="163" spans="1:13" x14ac:dyDescent="0.25">
      <c r="A163" t="s">
        <v>461</v>
      </c>
      <c r="B163">
        <v>28552.49</v>
      </c>
      <c r="C163">
        <v>2232.35</v>
      </c>
      <c r="D163">
        <v>341.71</v>
      </c>
      <c r="E163">
        <v>266.72000000000003</v>
      </c>
      <c r="F163">
        <v>1.28</v>
      </c>
      <c r="G163">
        <v>105.01</v>
      </c>
      <c r="H163">
        <v>190.67</v>
      </c>
      <c r="I163">
        <v>15.44</v>
      </c>
      <c r="J163">
        <v>13.94</v>
      </c>
      <c r="K163">
        <v>0.53600000000000003</v>
      </c>
      <c r="L163" s="16">
        <f t="shared" si="7"/>
        <v>7.1999466564111811E-2</v>
      </c>
      <c r="M163">
        <f t="shared" si="8"/>
        <v>272.29702229188848</v>
      </c>
    </row>
    <row r="164" spans="1:13" x14ac:dyDescent="0.25">
      <c r="A164" t="s">
        <v>461</v>
      </c>
      <c r="B164">
        <v>918.52</v>
      </c>
      <c r="C164">
        <v>119.97</v>
      </c>
      <c r="D164">
        <v>43.92</v>
      </c>
      <c r="E164">
        <v>31.06</v>
      </c>
      <c r="F164">
        <v>1.41</v>
      </c>
      <c r="G164">
        <v>13.51</v>
      </c>
      <c r="H164">
        <v>34.200000000000003</v>
      </c>
      <c r="I164">
        <v>9.75</v>
      </c>
      <c r="J164">
        <v>9.6999999999999993</v>
      </c>
      <c r="K164">
        <v>0.53600000000000003</v>
      </c>
      <c r="L164" s="16">
        <f t="shared" si="7"/>
        <v>0.80196084256964795</v>
      </c>
      <c r="M164">
        <f t="shared" si="8"/>
        <v>745.30452210195267</v>
      </c>
    </row>
    <row r="165" spans="1:13" x14ac:dyDescent="0.25">
      <c r="A165" t="s">
        <v>462</v>
      </c>
      <c r="B165">
        <v>169513.18</v>
      </c>
      <c r="C165">
        <v>8343.4500000000007</v>
      </c>
      <c r="D165">
        <v>874.62</v>
      </c>
      <c r="E165">
        <v>574.15</v>
      </c>
      <c r="F165">
        <v>1.52</v>
      </c>
      <c r="G165">
        <v>253.93</v>
      </c>
      <c r="H165">
        <v>464.58</v>
      </c>
      <c r="I165">
        <v>22.25</v>
      </c>
      <c r="J165">
        <v>22.9</v>
      </c>
      <c r="K165">
        <v>0.53600000000000003</v>
      </c>
      <c r="L165" s="16">
        <f t="shared" si="7"/>
        <v>3.0600040395841261E-2</v>
      </c>
      <c r="M165">
        <f t="shared" si="8"/>
        <v>178.88196343883749</v>
      </c>
    </row>
    <row r="166" spans="1:13" x14ac:dyDescent="0.25">
      <c r="A166" t="s">
        <v>463</v>
      </c>
      <c r="B166">
        <v>66963.600000000006</v>
      </c>
      <c r="C166">
        <v>4652.29</v>
      </c>
      <c r="D166">
        <v>842.22</v>
      </c>
      <c r="E166">
        <v>361.52</v>
      </c>
      <c r="F166">
        <v>2.33</v>
      </c>
      <c r="G166">
        <v>229.56</v>
      </c>
      <c r="H166">
        <v>291.99</v>
      </c>
      <c r="I166">
        <v>16.71</v>
      </c>
      <c r="J166">
        <v>21.03</v>
      </c>
      <c r="K166">
        <v>0.66900000000000004</v>
      </c>
      <c r="L166" s="16">
        <f t="shared" si="7"/>
        <v>3.8879001285510639E-2</v>
      </c>
      <c r="M166">
        <f t="shared" si="8"/>
        <v>206.27078721004861</v>
      </c>
    </row>
    <row r="167" spans="1:13" x14ac:dyDescent="0.25">
      <c r="A167" t="s">
        <v>463</v>
      </c>
      <c r="B167">
        <v>66878.44</v>
      </c>
      <c r="C167">
        <v>3642.7</v>
      </c>
      <c r="D167">
        <v>485.38</v>
      </c>
      <c r="E167">
        <v>362.86</v>
      </c>
      <c r="F167">
        <v>1.34</v>
      </c>
      <c r="G167">
        <v>149.72</v>
      </c>
      <c r="H167">
        <v>291.81</v>
      </c>
      <c r="I167">
        <v>23.26</v>
      </c>
      <c r="J167">
        <v>21.73</v>
      </c>
      <c r="K167">
        <v>0.66900000000000004</v>
      </c>
      <c r="L167" s="16">
        <f t="shared" si="7"/>
        <v>6.3335789243366747E-2</v>
      </c>
      <c r="M167">
        <f t="shared" si="8"/>
        <v>268.88005012582511</v>
      </c>
    </row>
    <row r="168" spans="1:13" x14ac:dyDescent="0.25">
      <c r="A168" t="s">
        <v>463</v>
      </c>
      <c r="B168">
        <v>29782.22</v>
      </c>
      <c r="C168">
        <v>2477.7800000000002</v>
      </c>
      <c r="D168">
        <v>344.12</v>
      </c>
      <c r="E168">
        <v>241.69</v>
      </c>
      <c r="F168">
        <v>1.42</v>
      </c>
      <c r="G168">
        <v>98.4</v>
      </c>
      <c r="H168">
        <v>194.73</v>
      </c>
      <c r="I168">
        <v>13.42</v>
      </c>
      <c r="J168">
        <v>13.25</v>
      </c>
      <c r="K168">
        <v>0.66900000000000004</v>
      </c>
      <c r="L168" s="16">
        <f t="shared" si="7"/>
        <v>6.0959506882109542E-2</v>
      </c>
      <c r="M168">
        <f t="shared" si="8"/>
        <v>239.33525147620813</v>
      </c>
    </row>
    <row r="169" spans="1:13" x14ac:dyDescent="0.25">
      <c r="A169" t="s">
        <v>464</v>
      </c>
      <c r="B169">
        <v>16330.33</v>
      </c>
      <c r="C169">
        <v>1406.6</v>
      </c>
      <c r="D169">
        <v>248.38</v>
      </c>
      <c r="E169">
        <v>176.08</v>
      </c>
      <c r="F169">
        <v>1.41</v>
      </c>
      <c r="G169">
        <v>67.959999999999994</v>
      </c>
      <c r="H169">
        <v>144.19999999999999</v>
      </c>
      <c r="I169">
        <v>13.98</v>
      </c>
      <c r="J169">
        <v>13.81</v>
      </c>
      <c r="K169">
        <v>0.66900000000000004</v>
      </c>
      <c r="L169" s="16">
        <f t="shared" si="7"/>
        <v>0.10372026049302545</v>
      </c>
      <c r="M169">
        <f t="shared" si="8"/>
        <v>314.47380639586817</v>
      </c>
    </row>
    <row r="170" spans="1:13" x14ac:dyDescent="0.25">
      <c r="A170" t="s">
        <v>464</v>
      </c>
      <c r="B170">
        <v>26230.55</v>
      </c>
      <c r="C170">
        <v>1344.34</v>
      </c>
      <c r="D170">
        <v>362.86</v>
      </c>
      <c r="E170">
        <v>151.30000000000001</v>
      </c>
      <c r="F170">
        <v>2.4</v>
      </c>
      <c r="G170">
        <v>107.16</v>
      </c>
      <c r="H170">
        <v>182.75</v>
      </c>
      <c r="I170">
        <v>30.09</v>
      </c>
      <c r="J170">
        <v>34.18</v>
      </c>
      <c r="K170">
        <v>0.66900000000000004</v>
      </c>
      <c r="L170" s="16">
        <f t="shared" si="7"/>
        <v>0.18238915823788904</v>
      </c>
      <c r="M170">
        <f t="shared" si="8"/>
        <v>480.39976941397856</v>
      </c>
    </row>
    <row r="171" spans="1:13" x14ac:dyDescent="0.25">
      <c r="A171" t="s">
        <v>464</v>
      </c>
      <c r="B171">
        <v>21925.87</v>
      </c>
      <c r="C171">
        <v>1345.01</v>
      </c>
      <c r="D171">
        <v>257.08</v>
      </c>
      <c r="E171">
        <v>204.86</v>
      </c>
      <c r="F171">
        <v>1.25</v>
      </c>
      <c r="G171">
        <v>79.77</v>
      </c>
      <c r="H171">
        <v>167.08</v>
      </c>
      <c r="I171">
        <v>18.95</v>
      </c>
      <c r="J171">
        <v>15.59</v>
      </c>
      <c r="K171">
        <v>0.66900000000000004</v>
      </c>
      <c r="L171" s="16">
        <f t="shared" si="7"/>
        <v>0.15230553001106756</v>
      </c>
      <c r="M171">
        <f t="shared" si="8"/>
        <v>356.53218993577963</v>
      </c>
    </row>
    <row r="172" spans="1:13" x14ac:dyDescent="0.25">
      <c r="A172" t="s">
        <v>464</v>
      </c>
      <c r="B172">
        <v>25159.759999999998</v>
      </c>
      <c r="C172">
        <v>1770.13</v>
      </c>
      <c r="D172">
        <v>219.59</v>
      </c>
      <c r="E172">
        <v>217.58</v>
      </c>
      <c r="F172">
        <v>1.01</v>
      </c>
      <c r="G172">
        <v>75.05</v>
      </c>
      <c r="H172">
        <v>178.98</v>
      </c>
      <c r="I172">
        <v>15.26</v>
      </c>
      <c r="K172">
        <v>0.66900000000000004</v>
      </c>
      <c r="L172" s="16">
        <f t="shared" si="7"/>
        <v>0.10090345406923242</v>
      </c>
      <c r="M172">
        <f t="shared" si="8"/>
        <v>283.75986737753595</v>
      </c>
    </row>
    <row r="173" spans="1:13" x14ac:dyDescent="0.25">
      <c r="A173" t="s">
        <v>464</v>
      </c>
      <c r="B173">
        <v>58392.800000000003</v>
      </c>
      <c r="C173">
        <v>4349.68</v>
      </c>
      <c r="D173">
        <v>567.05999999999995</v>
      </c>
      <c r="E173">
        <v>418.43</v>
      </c>
      <c r="F173">
        <v>1.36</v>
      </c>
      <c r="G173">
        <v>182.04</v>
      </c>
      <c r="H173">
        <v>272.67</v>
      </c>
      <c r="I173">
        <v>13.44</v>
      </c>
      <c r="J173">
        <v>12.3</v>
      </c>
      <c r="K173">
        <v>0.66900000000000004</v>
      </c>
      <c r="L173" s="16">
        <f t="shared" si="7"/>
        <v>3.878417424651897E-2</v>
      </c>
      <c r="M173">
        <f t="shared" si="8"/>
        <v>183.0460986748183</v>
      </c>
    </row>
    <row r="174" spans="1:13" x14ac:dyDescent="0.25">
      <c r="A174" t="s">
        <v>465</v>
      </c>
      <c r="B174">
        <v>1704639.73</v>
      </c>
      <c r="C174">
        <v>41549.54</v>
      </c>
      <c r="D174">
        <v>3871.42</v>
      </c>
      <c r="E174">
        <v>1785.11</v>
      </c>
      <c r="F174">
        <v>2.17</v>
      </c>
      <c r="G174">
        <v>982.82</v>
      </c>
      <c r="H174">
        <v>1473.23</v>
      </c>
      <c r="I174">
        <v>44.4</v>
      </c>
      <c r="J174">
        <v>50.97</v>
      </c>
      <c r="K174">
        <v>2.008</v>
      </c>
      <c r="L174" s="16">
        <f t="shared" si="7"/>
        <v>1.240823557990031E-2</v>
      </c>
      <c r="M174">
        <f t="shared" si="8"/>
        <v>123.49258497794773</v>
      </c>
    </row>
    <row r="175" spans="1:13" x14ac:dyDescent="0.25">
      <c r="A175" t="s">
        <v>466</v>
      </c>
      <c r="B175">
        <v>494657.14</v>
      </c>
      <c r="C175">
        <v>19213.23</v>
      </c>
      <c r="D175">
        <v>1543.11</v>
      </c>
      <c r="E175">
        <v>1429.86</v>
      </c>
      <c r="F175">
        <v>1.08</v>
      </c>
      <c r="G175">
        <v>514.21</v>
      </c>
      <c r="H175">
        <v>793.61</v>
      </c>
      <c r="I175">
        <v>27.4</v>
      </c>
      <c r="J175">
        <v>17.489999999999998</v>
      </c>
      <c r="K175">
        <v>1.089</v>
      </c>
      <c r="L175" s="16">
        <f t="shared" si="7"/>
        <v>1.6838887010292191E-2</v>
      </c>
      <c r="M175">
        <f t="shared" si="8"/>
        <v>137.67836300310404</v>
      </c>
    </row>
    <row r="176" spans="1:13" x14ac:dyDescent="0.25">
      <c r="A176" t="s">
        <v>466</v>
      </c>
      <c r="B176">
        <v>20964.71</v>
      </c>
      <c r="C176">
        <v>1161.96</v>
      </c>
      <c r="D176">
        <v>276.61</v>
      </c>
      <c r="E176">
        <v>219.98</v>
      </c>
      <c r="F176">
        <v>1.26</v>
      </c>
      <c r="G176">
        <v>84.38</v>
      </c>
      <c r="H176">
        <v>163.38</v>
      </c>
      <c r="I176">
        <v>26.71</v>
      </c>
      <c r="J176">
        <v>22.11</v>
      </c>
      <c r="K176">
        <v>1.089</v>
      </c>
      <c r="L176" s="16">
        <f t="shared" si="7"/>
        <v>0.19512655070825216</v>
      </c>
      <c r="M176">
        <f t="shared" si="8"/>
        <v>477.67327686194989</v>
      </c>
    </row>
    <row r="177" spans="1:13" x14ac:dyDescent="0.25">
      <c r="A177" t="s">
        <v>466</v>
      </c>
      <c r="B177">
        <v>20470.18</v>
      </c>
      <c r="C177">
        <v>1307.8900000000001</v>
      </c>
      <c r="D177">
        <v>261.36</v>
      </c>
      <c r="E177">
        <v>194.93</v>
      </c>
      <c r="F177">
        <v>1.34</v>
      </c>
      <c r="G177">
        <v>71.59</v>
      </c>
      <c r="H177">
        <v>161.44</v>
      </c>
      <c r="I177">
        <v>22</v>
      </c>
      <c r="J177">
        <v>20.420000000000002</v>
      </c>
      <c r="K177">
        <v>1.089</v>
      </c>
      <c r="L177" s="16">
        <f t="shared" si="7"/>
        <v>0.15037965604096604</v>
      </c>
      <c r="M177">
        <f t="shared" si="8"/>
        <v>412.93355407928584</v>
      </c>
    </row>
    <row r="178" spans="1:13" x14ac:dyDescent="0.25">
      <c r="A178" t="s">
        <v>466</v>
      </c>
      <c r="B178">
        <v>9862.1200000000008</v>
      </c>
      <c r="C178">
        <v>610.92999999999995</v>
      </c>
      <c r="D178">
        <v>158.99</v>
      </c>
      <c r="E178">
        <v>141.57</v>
      </c>
      <c r="F178">
        <v>1.1200000000000001</v>
      </c>
      <c r="G178">
        <v>47.99</v>
      </c>
      <c r="H178">
        <v>112.06</v>
      </c>
      <c r="I178">
        <v>20.25</v>
      </c>
      <c r="J178">
        <v>11.84</v>
      </c>
      <c r="K178">
        <v>1.089</v>
      </c>
      <c r="L178" s="16">
        <f t="shared" si="7"/>
        <v>0.33204522779336748</v>
      </c>
      <c r="M178">
        <f t="shared" si="8"/>
        <v>517.52397767664718</v>
      </c>
    </row>
    <row r="179" spans="1:13" x14ac:dyDescent="0.25">
      <c r="A179" t="s">
        <v>466</v>
      </c>
      <c r="B179">
        <v>36264.28</v>
      </c>
      <c r="C179">
        <v>2033.16</v>
      </c>
      <c r="D179">
        <v>408.38</v>
      </c>
      <c r="E179">
        <v>261.36</v>
      </c>
      <c r="F179">
        <v>1.56</v>
      </c>
      <c r="G179">
        <v>107.77</v>
      </c>
      <c r="H179">
        <v>214.88</v>
      </c>
      <c r="I179">
        <v>21.1</v>
      </c>
      <c r="J179">
        <v>22.09</v>
      </c>
      <c r="K179">
        <v>1.089</v>
      </c>
      <c r="L179" s="16">
        <f t="shared" si="7"/>
        <v>0.1102416765996516</v>
      </c>
      <c r="M179">
        <f t="shared" si="8"/>
        <v>317.70212271923151</v>
      </c>
    </row>
    <row r="180" spans="1:13" x14ac:dyDescent="0.25">
      <c r="A180" t="s">
        <v>467</v>
      </c>
      <c r="B180">
        <v>1176465.22</v>
      </c>
      <c r="C180">
        <v>35989.800000000003</v>
      </c>
      <c r="D180">
        <v>1973.41</v>
      </c>
      <c r="E180">
        <v>1938.97</v>
      </c>
      <c r="F180">
        <v>1.02</v>
      </c>
      <c r="G180">
        <v>602.74</v>
      </c>
      <c r="H180">
        <v>1223.9000000000001</v>
      </c>
      <c r="I180">
        <v>32.93</v>
      </c>
      <c r="J180">
        <v>14.18</v>
      </c>
      <c r="K180">
        <v>1.1479999999999999</v>
      </c>
      <c r="L180" s="16">
        <f t="shared" si="7"/>
        <v>1.1413795581332743E-2</v>
      </c>
      <c r="M180">
        <f t="shared" si="8"/>
        <v>112.77883014244922</v>
      </c>
    </row>
    <row r="181" spans="1:13" x14ac:dyDescent="0.25">
      <c r="A181" t="s">
        <v>467</v>
      </c>
      <c r="B181">
        <v>9102.76</v>
      </c>
      <c r="C181">
        <v>689.95</v>
      </c>
      <c r="D181">
        <v>210.08</v>
      </c>
      <c r="E181">
        <v>152.68</v>
      </c>
      <c r="F181">
        <v>1.38</v>
      </c>
      <c r="G181">
        <v>63.92</v>
      </c>
      <c r="H181">
        <v>107.66</v>
      </c>
      <c r="I181">
        <v>15.95</v>
      </c>
      <c r="J181">
        <v>8.9499999999999993</v>
      </c>
      <c r="K181">
        <v>1.1479999999999999</v>
      </c>
      <c r="L181" s="16">
        <f t="shared" si="7"/>
        <v>0.24029665121141786</v>
      </c>
      <c r="M181">
        <f t="shared" si="8"/>
        <v>441.48504640229595</v>
      </c>
    </row>
    <row r="182" spans="1:13" x14ac:dyDescent="0.25">
      <c r="A182" t="s">
        <v>467</v>
      </c>
      <c r="B182">
        <v>3454.23</v>
      </c>
      <c r="C182">
        <v>297.33</v>
      </c>
      <c r="D182">
        <v>111.36</v>
      </c>
      <c r="E182">
        <v>68.88</v>
      </c>
      <c r="F182">
        <v>1.62</v>
      </c>
      <c r="G182">
        <v>33.29</v>
      </c>
      <c r="H182">
        <v>66.319999999999993</v>
      </c>
      <c r="I182">
        <v>11.54</v>
      </c>
      <c r="J182">
        <v>9.58</v>
      </c>
      <c r="K182">
        <v>1.1479999999999999</v>
      </c>
      <c r="L182" s="16">
        <f t="shared" si="7"/>
        <v>0.49100244417196803</v>
      </c>
      <c r="M182">
        <f t="shared" si="8"/>
        <v>502.11128420680456</v>
      </c>
    </row>
    <row r="183" spans="1:13" x14ac:dyDescent="0.25">
      <c r="A183" t="s">
        <v>468</v>
      </c>
      <c r="B183">
        <v>478965.03</v>
      </c>
      <c r="C183">
        <v>21630.81</v>
      </c>
      <c r="D183">
        <v>1866.55</v>
      </c>
      <c r="E183">
        <v>1312.25</v>
      </c>
      <c r="F183">
        <v>1.42</v>
      </c>
      <c r="G183">
        <v>533.08000000000004</v>
      </c>
      <c r="H183">
        <v>780.92</v>
      </c>
      <c r="I183">
        <v>17.25</v>
      </c>
      <c r="J183">
        <v>15.89</v>
      </c>
      <c r="K183">
        <v>1.089</v>
      </c>
      <c r="L183" s="16">
        <f t="shared" si="7"/>
        <v>1.286376521497567E-2</v>
      </c>
      <c r="M183">
        <f t="shared" si="8"/>
        <v>96.315679218144126</v>
      </c>
    </row>
    <row r="184" spans="1:13" x14ac:dyDescent="0.25">
      <c r="A184" t="s">
        <v>468</v>
      </c>
      <c r="B184">
        <v>35536.120000000003</v>
      </c>
      <c r="C184">
        <v>1868.72</v>
      </c>
      <c r="D184">
        <v>347.39</v>
      </c>
      <c r="E184">
        <v>262.45</v>
      </c>
      <c r="F184">
        <v>1.32</v>
      </c>
      <c r="G184">
        <v>110.16</v>
      </c>
      <c r="H184">
        <v>212.71</v>
      </c>
      <c r="I184">
        <v>21.55</v>
      </c>
      <c r="J184">
        <v>15.24</v>
      </c>
      <c r="K184">
        <v>1.089</v>
      </c>
      <c r="L184" s="16">
        <f t="shared" si="7"/>
        <v>0.12787669533560417</v>
      </c>
      <c r="M184">
        <f t="shared" si="8"/>
        <v>325.74551292332677</v>
      </c>
    </row>
    <row r="185" spans="1:13" x14ac:dyDescent="0.25">
      <c r="A185" t="s">
        <v>469</v>
      </c>
      <c r="B185">
        <v>946108.78</v>
      </c>
      <c r="C185">
        <v>32373.599999999999</v>
      </c>
      <c r="D185">
        <v>2042.29</v>
      </c>
      <c r="E185">
        <v>1771.36</v>
      </c>
      <c r="F185">
        <v>1.1499999999999999</v>
      </c>
      <c r="G185">
        <v>554.96</v>
      </c>
      <c r="H185">
        <v>1097.55</v>
      </c>
      <c r="I185">
        <v>26.75</v>
      </c>
      <c r="J185">
        <v>17.41</v>
      </c>
      <c r="K185">
        <v>1.1479999999999999</v>
      </c>
      <c r="L185" s="16">
        <f t="shared" si="7"/>
        <v>1.1344071210673736E-2</v>
      </c>
      <c r="M185">
        <f t="shared" si="8"/>
        <v>104.20067358894065</v>
      </c>
    </row>
    <row r="186" spans="1:13" x14ac:dyDescent="0.25">
      <c r="A186" t="s">
        <v>470</v>
      </c>
      <c r="B186">
        <v>1144337.21</v>
      </c>
      <c r="C186">
        <v>32352.92</v>
      </c>
      <c r="D186">
        <v>2416.9</v>
      </c>
      <c r="E186">
        <v>1574.66</v>
      </c>
      <c r="F186">
        <v>1.53</v>
      </c>
      <c r="G186">
        <v>639.51</v>
      </c>
      <c r="H186">
        <v>1207.07</v>
      </c>
      <c r="I186">
        <v>34.44</v>
      </c>
      <c r="J186">
        <v>34.950000000000003</v>
      </c>
      <c r="K186">
        <v>1.339</v>
      </c>
      <c r="L186" s="16">
        <f t="shared" si="7"/>
        <v>1.3738424021941757E-2</v>
      </c>
      <c r="M186">
        <f t="shared" si="8"/>
        <v>118.19946144990325</v>
      </c>
    </row>
    <row r="187" spans="1:13" x14ac:dyDescent="0.25">
      <c r="A187" t="s">
        <v>470</v>
      </c>
      <c r="B187">
        <v>43659.42</v>
      </c>
      <c r="C187">
        <v>1322.93</v>
      </c>
      <c r="D187">
        <v>295.92</v>
      </c>
      <c r="E187">
        <v>282.52999999999997</v>
      </c>
      <c r="F187">
        <v>1.05</v>
      </c>
      <c r="G187">
        <v>94.71</v>
      </c>
      <c r="H187">
        <v>235.77</v>
      </c>
      <c r="I187">
        <v>42.42</v>
      </c>
      <c r="J187">
        <v>16.62</v>
      </c>
      <c r="K187">
        <v>1.339</v>
      </c>
      <c r="L187" s="16">
        <f t="shared" si="7"/>
        <v>0.31348307336891945</v>
      </c>
      <c r="M187">
        <f t="shared" si="8"/>
        <v>515.72317196528581</v>
      </c>
    </row>
    <row r="188" spans="1:13" x14ac:dyDescent="0.25">
      <c r="A188" t="s">
        <v>471</v>
      </c>
      <c r="B188">
        <v>6276.99</v>
      </c>
      <c r="C188">
        <v>757.59</v>
      </c>
      <c r="D188">
        <v>261.5</v>
      </c>
      <c r="E188">
        <v>108.06</v>
      </c>
      <c r="F188">
        <v>2.42</v>
      </c>
      <c r="G188">
        <v>74.59</v>
      </c>
      <c r="H188">
        <v>89.4</v>
      </c>
      <c r="I188">
        <v>11.4</v>
      </c>
      <c r="J188">
        <v>13.78</v>
      </c>
      <c r="K188">
        <v>0.40200000000000002</v>
      </c>
      <c r="L188" s="16">
        <f t="shared" si="7"/>
        <v>0.13743357187533115</v>
      </c>
      <c r="M188">
        <f t="shared" si="8"/>
        <v>391.56585574216496</v>
      </c>
    </row>
    <row r="189" spans="1:13" x14ac:dyDescent="0.25">
      <c r="A189" t="s">
        <v>472</v>
      </c>
      <c r="B189">
        <v>1775.42</v>
      </c>
      <c r="C189">
        <v>292.43</v>
      </c>
      <c r="D189">
        <v>78.33</v>
      </c>
      <c r="E189">
        <v>65.069999999999993</v>
      </c>
      <c r="F189">
        <v>1.2</v>
      </c>
      <c r="G189">
        <v>25.7</v>
      </c>
      <c r="H189">
        <v>47.55</v>
      </c>
      <c r="I189">
        <v>7.6</v>
      </c>
      <c r="J189">
        <v>5.99</v>
      </c>
      <c r="K189">
        <v>0.40200000000000002</v>
      </c>
      <c r="L189" s="16">
        <f t="shared" si="7"/>
        <v>0.26089582142325451</v>
      </c>
      <c r="M189">
        <f t="shared" si="8"/>
        <v>469.11725283709336</v>
      </c>
    </row>
    <row r="190" spans="1:13" x14ac:dyDescent="0.25">
      <c r="A190" t="s">
        <v>472</v>
      </c>
      <c r="B190">
        <v>11602.13</v>
      </c>
      <c r="C190">
        <v>829.9</v>
      </c>
      <c r="D190">
        <v>182.77</v>
      </c>
      <c r="E190">
        <v>126.53</v>
      </c>
      <c r="F190">
        <v>1.44</v>
      </c>
      <c r="G190">
        <v>51.31</v>
      </c>
      <c r="H190">
        <v>121.54</v>
      </c>
      <c r="I190">
        <v>11.77</v>
      </c>
      <c r="J190">
        <v>11.95</v>
      </c>
      <c r="K190">
        <v>0.40200000000000002</v>
      </c>
      <c r="L190" s="16">
        <f t="shared" si="7"/>
        <v>0.21168791344567836</v>
      </c>
      <c r="M190">
        <f t="shared" si="8"/>
        <v>314.19316510546486</v>
      </c>
    </row>
    <row r="191" spans="1:13" x14ac:dyDescent="0.25">
      <c r="A191" t="s">
        <v>472</v>
      </c>
      <c r="B191">
        <v>4041.21</v>
      </c>
      <c r="C191">
        <v>678.86</v>
      </c>
      <c r="D191">
        <v>145.41</v>
      </c>
      <c r="E191">
        <v>77.53</v>
      </c>
      <c r="F191">
        <v>1.88</v>
      </c>
      <c r="G191">
        <v>43.78</v>
      </c>
      <c r="H191">
        <v>71.73</v>
      </c>
      <c r="I191">
        <v>6.84</v>
      </c>
      <c r="J191">
        <v>8.5299999999999994</v>
      </c>
      <c r="K191">
        <v>0.40200000000000002</v>
      </c>
      <c r="L191" s="16">
        <f t="shared" si="7"/>
        <v>0.11019473464092688</v>
      </c>
      <c r="M191">
        <f t="shared" si="8"/>
        <v>310.33814887399058</v>
      </c>
    </row>
    <row r="192" spans="1:13" x14ac:dyDescent="0.25">
      <c r="A192" t="s">
        <v>473</v>
      </c>
      <c r="B192">
        <v>4980.8</v>
      </c>
      <c r="C192">
        <v>310.51</v>
      </c>
      <c r="D192">
        <v>103.64</v>
      </c>
      <c r="E192">
        <v>80.739999999999995</v>
      </c>
      <c r="F192">
        <v>1.28</v>
      </c>
      <c r="G192">
        <v>31.63</v>
      </c>
      <c r="H192">
        <v>79.64</v>
      </c>
      <c r="I192">
        <v>26.83</v>
      </c>
      <c r="J192">
        <v>25.2</v>
      </c>
      <c r="K192">
        <v>0.40200000000000002</v>
      </c>
      <c r="L192" s="16">
        <f t="shared" si="7"/>
        <v>0.6491690183510499</v>
      </c>
      <c r="M192">
        <f t="shared" si="8"/>
        <v>851.809512370005</v>
      </c>
    </row>
    <row r="193" spans="1:13" x14ac:dyDescent="0.25">
      <c r="A193" t="s">
        <v>474</v>
      </c>
      <c r="B193">
        <v>16559.86</v>
      </c>
      <c r="C193">
        <v>960.05</v>
      </c>
      <c r="D193">
        <v>224.55</v>
      </c>
      <c r="E193">
        <v>178.75</v>
      </c>
      <c r="F193">
        <v>1.26</v>
      </c>
      <c r="G193">
        <v>67.72</v>
      </c>
      <c r="H193">
        <v>145.21</v>
      </c>
      <c r="I193">
        <v>18.38</v>
      </c>
      <c r="J193">
        <v>15.67</v>
      </c>
      <c r="K193">
        <v>0.40200000000000002</v>
      </c>
      <c r="L193" s="16">
        <f t="shared" si="7"/>
        <v>0.22577654402043684</v>
      </c>
      <c r="M193">
        <f t="shared" si="8"/>
        <v>389.25135576101155</v>
      </c>
    </row>
    <row r="194" spans="1:13" x14ac:dyDescent="0.25">
      <c r="A194" t="s">
        <v>474</v>
      </c>
      <c r="B194">
        <v>9718.6</v>
      </c>
      <c r="C194">
        <v>780.89</v>
      </c>
      <c r="D194">
        <v>155.46</v>
      </c>
      <c r="E194">
        <v>128.94</v>
      </c>
      <c r="F194">
        <v>1.21</v>
      </c>
      <c r="G194">
        <v>47</v>
      </c>
      <c r="H194">
        <v>111.24</v>
      </c>
      <c r="I194">
        <v>16.87</v>
      </c>
      <c r="J194">
        <v>14.72</v>
      </c>
      <c r="K194">
        <v>0.40200000000000002</v>
      </c>
      <c r="L194" s="16">
        <f t="shared" si="7"/>
        <v>0.20027827819008512</v>
      </c>
      <c r="M194">
        <f t="shared" si="8"/>
        <v>449.81530733093297</v>
      </c>
    </row>
    <row r="195" spans="1:13" x14ac:dyDescent="0.25">
      <c r="A195" t="s">
        <v>474</v>
      </c>
      <c r="B195">
        <v>9515.61</v>
      </c>
      <c r="C195">
        <v>1068.0999999999999</v>
      </c>
      <c r="D195">
        <v>159.07</v>
      </c>
      <c r="E195">
        <v>145.41</v>
      </c>
      <c r="F195">
        <v>1.0900000000000001</v>
      </c>
      <c r="G195">
        <v>50.42</v>
      </c>
      <c r="H195">
        <v>110.07</v>
      </c>
      <c r="I195">
        <v>10.119999999999999</v>
      </c>
      <c r="J195">
        <v>6.14</v>
      </c>
      <c r="K195">
        <v>0.40200000000000002</v>
      </c>
      <c r="L195" s="16">
        <f t="shared" ref="L195:L196" si="9">4*PI()*B195/(C195^2)</f>
        <v>0.1048148139871566</v>
      </c>
      <c r="M195">
        <f t="shared" si="8"/>
        <v>301.4117547916394</v>
      </c>
    </row>
    <row r="196" spans="1:13" x14ac:dyDescent="0.25">
      <c r="A196" t="s">
        <v>475</v>
      </c>
      <c r="B196">
        <v>9504.31</v>
      </c>
      <c r="C196">
        <v>407.72</v>
      </c>
      <c r="D196">
        <v>152.24</v>
      </c>
      <c r="E196">
        <v>131.76</v>
      </c>
      <c r="F196">
        <v>1.1599999999999999</v>
      </c>
      <c r="G196">
        <v>50.39</v>
      </c>
      <c r="H196">
        <v>110.01</v>
      </c>
      <c r="I196">
        <v>44.55</v>
      </c>
      <c r="J196">
        <v>39.340000000000003</v>
      </c>
      <c r="K196">
        <v>0.40200000000000002</v>
      </c>
      <c r="L196" s="16">
        <f t="shared" si="9"/>
        <v>0.71846633960057982</v>
      </c>
      <c r="M196">
        <f t="shared" si="8"/>
        <v>986.92325752285046</v>
      </c>
    </row>
    <row r="197" spans="1:13" x14ac:dyDescent="0.25">
      <c r="L197" s="16"/>
    </row>
  </sheetData>
  <sortState ref="A2:L196">
    <sortCondition ref="A1"/>
  </sortState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7"/>
  <sheetViews>
    <sheetView workbookViewId="0">
      <selection activeCell="M2" sqref="M2"/>
    </sheetView>
  </sheetViews>
  <sheetFormatPr defaultRowHeight="15" x14ac:dyDescent="0.25"/>
  <cols>
    <col min="1" max="1" width="20.7109375" bestFit="1" customWidth="1"/>
    <col min="2" max="2" width="13.42578125" customWidth="1"/>
    <col min="3" max="3" width="11.42578125" customWidth="1"/>
    <col min="4" max="4" width="12.28515625" customWidth="1"/>
    <col min="5" max="5" width="11.7109375" customWidth="1"/>
    <col min="6" max="6" width="8.7109375" customWidth="1"/>
    <col min="7" max="7" width="10.28515625" customWidth="1"/>
    <col min="8" max="8" width="10.85546875" customWidth="1"/>
    <col min="9" max="9" width="11.85546875" customWidth="1"/>
    <col min="10" max="10" width="13.28515625" customWidth="1"/>
    <col min="11" max="11" width="13.140625" customWidth="1"/>
    <col min="12" max="12" width="13.570312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476</v>
      </c>
      <c r="B2">
        <v>2709.38</v>
      </c>
      <c r="C2">
        <v>298.86</v>
      </c>
      <c r="D2">
        <v>96.94</v>
      </c>
      <c r="E2">
        <v>71.23</v>
      </c>
      <c r="F2">
        <v>1.36</v>
      </c>
      <c r="G2">
        <v>29.16</v>
      </c>
      <c r="H2">
        <v>58.73</v>
      </c>
      <c r="I2">
        <v>14.03</v>
      </c>
      <c r="J2">
        <v>13.58</v>
      </c>
      <c r="K2">
        <v>0.53600000000000003</v>
      </c>
      <c r="L2" s="16">
        <f>4*PI()*B2/(C2^2)</f>
        <v>0.38119237110402349</v>
      </c>
      <c r="M2">
        <f t="shared" ref="M2:M33" si="0">ka*rho*(I2/H2)^(3-(2*Dalpha))</f>
        <v>647.00715700578257</v>
      </c>
    </row>
    <row r="3" spans="1:13" x14ac:dyDescent="0.25">
      <c r="A3" t="s">
        <v>476</v>
      </c>
      <c r="B3">
        <v>1143.99</v>
      </c>
      <c r="C3">
        <v>168.18</v>
      </c>
      <c r="D3">
        <v>54.09</v>
      </c>
      <c r="E3">
        <v>40.700000000000003</v>
      </c>
      <c r="F3">
        <v>1.33</v>
      </c>
      <c r="G3">
        <v>17.59</v>
      </c>
      <c r="H3">
        <v>38.17</v>
      </c>
      <c r="I3">
        <v>9.89</v>
      </c>
      <c r="J3">
        <v>9.4</v>
      </c>
      <c r="K3">
        <v>0.53600000000000003</v>
      </c>
      <c r="L3" s="16">
        <f t="shared" ref="L3:L66" si="1">4*PI()*B3/(C3^2)</f>
        <v>0.50825703182780513</v>
      </c>
      <c r="M3">
        <f t="shared" si="0"/>
        <v>690.44685209312706</v>
      </c>
    </row>
    <row r="4" spans="1:13" x14ac:dyDescent="0.25">
      <c r="A4" t="s">
        <v>476</v>
      </c>
      <c r="B4">
        <v>771.94</v>
      </c>
      <c r="C4">
        <v>93.73</v>
      </c>
      <c r="D4">
        <v>35.35</v>
      </c>
      <c r="E4">
        <v>30.53</v>
      </c>
      <c r="F4">
        <v>1.1599999999999999</v>
      </c>
      <c r="G4">
        <v>11.36</v>
      </c>
      <c r="H4">
        <v>31.35</v>
      </c>
      <c r="I4">
        <v>10.66</v>
      </c>
      <c r="J4">
        <v>7.67</v>
      </c>
      <c r="K4">
        <v>0.53600000000000003</v>
      </c>
      <c r="L4" s="16">
        <f t="shared" si="1"/>
        <v>1.1041705904462913</v>
      </c>
      <c r="M4">
        <f t="shared" si="0"/>
        <v>858.15685540403013</v>
      </c>
    </row>
    <row r="5" spans="1:13" x14ac:dyDescent="0.25">
      <c r="A5" t="s">
        <v>476</v>
      </c>
      <c r="B5">
        <v>5751.81</v>
      </c>
      <c r="C5">
        <v>466.5</v>
      </c>
      <c r="D5">
        <v>125.33</v>
      </c>
      <c r="E5">
        <v>105.51</v>
      </c>
      <c r="F5">
        <v>1.19</v>
      </c>
      <c r="G5">
        <v>41.02</v>
      </c>
      <c r="H5">
        <v>85.58</v>
      </c>
      <c r="I5">
        <v>17.41</v>
      </c>
      <c r="J5">
        <v>13.54</v>
      </c>
      <c r="K5">
        <v>0.53600000000000003</v>
      </c>
      <c r="L5" s="16">
        <f t="shared" si="1"/>
        <v>0.3321322896136642</v>
      </c>
      <c r="M5">
        <f t="shared" si="0"/>
        <v>568.97363128202619</v>
      </c>
    </row>
    <row r="6" spans="1:13" x14ac:dyDescent="0.25">
      <c r="A6" t="s">
        <v>477</v>
      </c>
      <c r="B6">
        <v>1803.48</v>
      </c>
      <c r="C6">
        <v>166.03</v>
      </c>
      <c r="D6">
        <v>62.66</v>
      </c>
      <c r="E6">
        <v>49.81</v>
      </c>
      <c r="F6">
        <v>1.26</v>
      </c>
      <c r="G6">
        <v>19.18</v>
      </c>
      <c r="H6">
        <v>47.92</v>
      </c>
      <c r="I6">
        <v>18.53</v>
      </c>
      <c r="J6">
        <v>15.47</v>
      </c>
      <c r="K6">
        <v>0.53600000000000003</v>
      </c>
      <c r="L6" s="16">
        <f t="shared" si="1"/>
        <v>0.82214431623838224</v>
      </c>
      <c r="M6">
        <f t="shared" si="0"/>
        <v>951.12552435904558</v>
      </c>
    </row>
    <row r="7" spans="1:13" x14ac:dyDescent="0.25">
      <c r="A7" t="s">
        <v>477</v>
      </c>
      <c r="B7">
        <v>1474.17</v>
      </c>
      <c r="C7">
        <v>146.22</v>
      </c>
      <c r="D7">
        <v>49.27</v>
      </c>
      <c r="E7">
        <v>44.45</v>
      </c>
      <c r="F7">
        <v>1.1100000000000001</v>
      </c>
      <c r="G7">
        <v>16.5</v>
      </c>
      <c r="H7">
        <v>43.32</v>
      </c>
      <c r="I7">
        <v>15.59</v>
      </c>
      <c r="J7">
        <v>5.16</v>
      </c>
      <c r="K7">
        <v>0.53600000000000003</v>
      </c>
      <c r="L7" s="16">
        <f t="shared" si="1"/>
        <v>0.86645073359112701</v>
      </c>
      <c r="M7">
        <f t="shared" si="0"/>
        <v>898.00154191745185</v>
      </c>
    </row>
    <row r="8" spans="1:13" x14ac:dyDescent="0.25">
      <c r="A8" t="s">
        <v>477</v>
      </c>
      <c r="B8">
        <v>2852.24</v>
      </c>
      <c r="C8">
        <v>239.41</v>
      </c>
      <c r="D8">
        <v>70.7</v>
      </c>
      <c r="E8">
        <v>67.48</v>
      </c>
      <c r="F8">
        <v>1.05</v>
      </c>
      <c r="G8">
        <v>23.33</v>
      </c>
      <c r="H8">
        <v>60.26</v>
      </c>
      <c r="I8">
        <v>15.6</v>
      </c>
      <c r="J8">
        <v>8.18</v>
      </c>
      <c r="K8">
        <v>0.53600000000000003</v>
      </c>
      <c r="L8" s="16">
        <f t="shared" si="1"/>
        <v>0.62533301305512456</v>
      </c>
      <c r="M8">
        <f t="shared" si="0"/>
        <v>689.96542045382068</v>
      </c>
    </row>
    <row r="9" spans="1:13" x14ac:dyDescent="0.25">
      <c r="A9" t="s">
        <v>477</v>
      </c>
      <c r="B9">
        <v>4011.72</v>
      </c>
      <c r="C9">
        <v>444.01</v>
      </c>
      <c r="D9">
        <v>108.19</v>
      </c>
      <c r="E9">
        <v>93.19</v>
      </c>
      <c r="F9">
        <v>1.1599999999999999</v>
      </c>
      <c r="G9">
        <v>33.979999999999997</v>
      </c>
      <c r="H9">
        <v>71.47</v>
      </c>
      <c r="I9">
        <v>10.47</v>
      </c>
      <c r="J9">
        <v>8.3000000000000007</v>
      </c>
      <c r="K9">
        <v>0.53600000000000003</v>
      </c>
      <c r="L9" s="16">
        <f t="shared" si="1"/>
        <v>0.25571427619862891</v>
      </c>
      <c r="M9">
        <f t="shared" si="0"/>
        <v>437.5314423872378</v>
      </c>
    </row>
    <row r="10" spans="1:13" x14ac:dyDescent="0.25">
      <c r="A10" t="s">
        <v>477</v>
      </c>
      <c r="B10">
        <v>18582.43</v>
      </c>
      <c r="C10">
        <v>1276.32</v>
      </c>
      <c r="D10">
        <v>325.64</v>
      </c>
      <c r="E10">
        <v>224.95</v>
      </c>
      <c r="F10">
        <v>1.45</v>
      </c>
      <c r="G10">
        <v>94.09</v>
      </c>
      <c r="H10">
        <v>153.82</v>
      </c>
      <c r="I10">
        <v>15.93</v>
      </c>
      <c r="J10">
        <v>15.77</v>
      </c>
      <c r="K10">
        <v>0.53600000000000003</v>
      </c>
      <c r="L10" s="16">
        <f t="shared" si="1"/>
        <v>0.1433485221986624</v>
      </c>
      <c r="M10">
        <f t="shared" si="0"/>
        <v>331.52274035958487</v>
      </c>
    </row>
    <row r="11" spans="1:13" x14ac:dyDescent="0.25">
      <c r="A11" t="s">
        <v>478</v>
      </c>
      <c r="B11">
        <v>22975.67</v>
      </c>
      <c r="C11">
        <v>2313.7600000000002</v>
      </c>
      <c r="D11">
        <v>329.39</v>
      </c>
      <c r="E11">
        <v>302.07</v>
      </c>
      <c r="F11">
        <v>1.0900000000000001</v>
      </c>
      <c r="G11">
        <v>102.56</v>
      </c>
      <c r="H11">
        <v>171.04</v>
      </c>
      <c r="I11">
        <v>14.01</v>
      </c>
      <c r="J11">
        <v>10.63</v>
      </c>
      <c r="K11">
        <v>0.53600000000000003</v>
      </c>
      <c r="L11" s="16">
        <f t="shared" si="1"/>
        <v>5.3931367347808748E-2</v>
      </c>
      <c r="M11">
        <f t="shared" si="0"/>
        <v>274.80416234964457</v>
      </c>
    </row>
    <row r="12" spans="1:13" x14ac:dyDescent="0.25">
      <c r="A12" t="s">
        <v>478</v>
      </c>
      <c r="B12">
        <v>25080.639999999999</v>
      </c>
      <c r="C12">
        <v>2220.0300000000002</v>
      </c>
      <c r="D12">
        <v>388.84</v>
      </c>
      <c r="E12">
        <v>248.51</v>
      </c>
      <c r="F12">
        <v>1.56</v>
      </c>
      <c r="G12">
        <v>116.98</v>
      </c>
      <c r="H12">
        <v>178.7</v>
      </c>
      <c r="I12">
        <v>13.01</v>
      </c>
      <c r="J12">
        <v>13.64</v>
      </c>
      <c r="K12">
        <v>0.53600000000000003</v>
      </c>
      <c r="L12" s="16">
        <f t="shared" si="1"/>
        <v>6.3948563322606303E-2</v>
      </c>
      <c r="M12">
        <f t="shared" si="0"/>
        <v>250.07665050657002</v>
      </c>
    </row>
    <row r="13" spans="1:13" x14ac:dyDescent="0.25">
      <c r="A13" t="s">
        <v>479</v>
      </c>
      <c r="B13">
        <v>84013.48</v>
      </c>
      <c r="C13">
        <v>3612.57</v>
      </c>
      <c r="D13">
        <v>574.69000000000005</v>
      </c>
      <c r="E13">
        <v>442.93</v>
      </c>
      <c r="F13">
        <v>1.3</v>
      </c>
      <c r="G13">
        <v>188.78</v>
      </c>
      <c r="H13">
        <v>327.06</v>
      </c>
      <c r="I13">
        <v>27.94</v>
      </c>
      <c r="J13">
        <v>23.43</v>
      </c>
      <c r="K13">
        <v>0.53600000000000003</v>
      </c>
      <c r="L13" s="16">
        <f t="shared" si="1"/>
        <v>8.0895859986693575E-2</v>
      </c>
      <c r="M13">
        <f t="shared" si="0"/>
        <v>284.20395943524005</v>
      </c>
    </row>
    <row r="14" spans="1:13" x14ac:dyDescent="0.25">
      <c r="A14" t="s">
        <v>479</v>
      </c>
      <c r="B14">
        <v>1286.56</v>
      </c>
      <c r="C14">
        <v>174.6</v>
      </c>
      <c r="D14">
        <v>54.09</v>
      </c>
      <c r="E14">
        <v>46.06</v>
      </c>
      <c r="F14">
        <v>1.17</v>
      </c>
      <c r="G14">
        <v>17.809999999999999</v>
      </c>
      <c r="H14">
        <v>40.47</v>
      </c>
      <c r="I14">
        <v>12.46</v>
      </c>
      <c r="J14">
        <v>10.65</v>
      </c>
      <c r="K14">
        <v>0.53600000000000003</v>
      </c>
      <c r="L14" s="16">
        <f t="shared" si="1"/>
        <v>0.53033639244832365</v>
      </c>
      <c r="M14">
        <f t="shared" si="0"/>
        <v>792.60867063916601</v>
      </c>
    </row>
    <row r="15" spans="1:13" x14ac:dyDescent="0.25">
      <c r="A15" t="s">
        <v>479</v>
      </c>
      <c r="B15">
        <v>3002.26</v>
      </c>
      <c r="C15">
        <v>211.56</v>
      </c>
      <c r="D15">
        <v>77.66</v>
      </c>
      <c r="E15">
        <v>68.56</v>
      </c>
      <c r="F15">
        <v>1.1299999999999999</v>
      </c>
      <c r="G15">
        <v>24.47</v>
      </c>
      <c r="H15">
        <v>61.83</v>
      </c>
      <c r="I15">
        <v>30.2</v>
      </c>
      <c r="J15">
        <v>28.01</v>
      </c>
      <c r="K15">
        <v>0.53600000000000003</v>
      </c>
      <c r="L15" s="16">
        <f t="shared" si="1"/>
        <v>0.84292910071693272</v>
      </c>
      <c r="M15">
        <f t="shared" si="0"/>
        <v>1146.5608428826501</v>
      </c>
    </row>
    <row r="16" spans="1:13" x14ac:dyDescent="0.25">
      <c r="A16" t="s">
        <v>479</v>
      </c>
      <c r="B16">
        <v>3344.49</v>
      </c>
      <c r="C16">
        <v>468.64</v>
      </c>
      <c r="D16">
        <v>116.22</v>
      </c>
      <c r="E16">
        <v>81.95</v>
      </c>
      <c r="F16">
        <v>1.42</v>
      </c>
      <c r="G16">
        <v>34.93</v>
      </c>
      <c r="H16">
        <v>65.260000000000005</v>
      </c>
      <c r="I16">
        <v>10.25</v>
      </c>
      <c r="J16">
        <v>10.19</v>
      </c>
      <c r="K16">
        <v>0.53600000000000003</v>
      </c>
      <c r="L16" s="16">
        <f t="shared" si="1"/>
        <v>0.19136435991950701</v>
      </c>
      <c r="M16">
        <f t="shared" si="0"/>
        <v>462.6071973471083</v>
      </c>
    </row>
    <row r="17" spans="1:13" x14ac:dyDescent="0.25">
      <c r="A17" t="s">
        <v>480</v>
      </c>
      <c r="B17">
        <v>13124.36</v>
      </c>
      <c r="C17">
        <v>995.13</v>
      </c>
      <c r="D17">
        <v>208.88</v>
      </c>
      <c r="E17">
        <v>182.1</v>
      </c>
      <c r="F17">
        <v>1.1499999999999999</v>
      </c>
      <c r="G17">
        <v>69.260000000000005</v>
      </c>
      <c r="H17">
        <v>129.27000000000001</v>
      </c>
      <c r="I17">
        <v>18.04</v>
      </c>
      <c r="J17">
        <v>14.01</v>
      </c>
      <c r="K17">
        <v>0.53600000000000003</v>
      </c>
      <c r="L17" s="16">
        <f t="shared" si="1"/>
        <v>0.16654375813888631</v>
      </c>
      <c r="M17">
        <f t="shared" si="0"/>
        <v>420.86419147879178</v>
      </c>
    </row>
    <row r="18" spans="1:13" x14ac:dyDescent="0.25">
      <c r="A18" t="s">
        <v>480</v>
      </c>
      <c r="B18">
        <v>4014.02</v>
      </c>
      <c r="C18">
        <v>410.8</v>
      </c>
      <c r="D18">
        <v>114.08</v>
      </c>
      <c r="E18">
        <v>91.59</v>
      </c>
      <c r="F18">
        <v>1.25</v>
      </c>
      <c r="G18">
        <v>32.18</v>
      </c>
      <c r="H18">
        <v>71.489999999999995</v>
      </c>
      <c r="I18">
        <v>11.63</v>
      </c>
      <c r="J18">
        <v>10.31</v>
      </c>
      <c r="K18">
        <v>0.53600000000000003</v>
      </c>
      <c r="L18" s="16">
        <f t="shared" si="1"/>
        <v>0.29890179712899001</v>
      </c>
      <c r="M18">
        <f t="shared" si="0"/>
        <v>475.79347594226311</v>
      </c>
    </row>
    <row r="19" spans="1:13" x14ac:dyDescent="0.25">
      <c r="A19" t="s">
        <v>480</v>
      </c>
      <c r="B19">
        <v>11692.65</v>
      </c>
      <c r="C19">
        <v>1037.44</v>
      </c>
      <c r="D19">
        <v>242.09</v>
      </c>
      <c r="E19">
        <v>153.71</v>
      </c>
      <c r="F19">
        <v>1.57</v>
      </c>
      <c r="G19">
        <v>68.38</v>
      </c>
      <c r="H19">
        <v>122.01</v>
      </c>
      <c r="I19">
        <v>13.63</v>
      </c>
      <c r="J19">
        <v>14.56</v>
      </c>
      <c r="K19">
        <v>0.53600000000000003</v>
      </c>
      <c r="L19" s="16">
        <f t="shared" si="1"/>
        <v>0.13652017501227176</v>
      </c>
      <c r="M19">
        <f t="shared" si="0"/>
        <v>352.23401368203923</v>
      </c>
    </row>
    <row r="20" spans="1:13" x14ac:dyDescent="0.25">
      <c r="A20" t="s">
        <v>481</v>
      </c>
      <c r="B20">
        <v>955535.45</v>
      </c>
      <c r="C20">
        <v>31982.02</v>
      </c>
      <c r="D20">
        <v>2291.0300000000002</v>
      </c>
      <c r="E20">
        <v>1566.63</v>
      </c>
      <c r="F20">
        <v>1.46</v>
      </c>
      <c r="G20">
        <v>657.84</v>
      </c>
      <c r="H20">
        <v>1103.01</v>
      </c>
      <c r="I20">
        <v>24.72</v>
      </c>
      <c r="J20">
        <v>23.89</v>
      </c>
      <c r="K20">
        <v>1.339</v>
      </c>
      <c r="L20" s="16">
        <f t="shared" si="1"/>
        <v>1.1739372593339853E-2</v>
      </c>
      <c r="M20">
        <f t="shared" si="0"/>
        <v>97.437506581481344</v>
      </c>
    </row>
    <row r="21" spans="1:13" x14ac:dyDescent="0.25">
      <c r="A21" t="s">
        <v>481</v>
      </c>
      <c r="B21">
        <v>10814.9</v>
      </c>
      <c r="C21">
        <v>686.91</v>
      </c>
      <c r="D21">
        <v>228.97</v>
      </c>
      <c r="E21">
        <v>117.83</v>
      </c>
      <c r="F21">
        <v>1.94</v>
      </c>
      <c r="G21">
        <v>69.650000000000006</v>
      </c>
      <c r="H21">
        <v>117.35</v>
      </c>
      <c r="I21">
        <v>9.99</v>
      </c>
      <c r="J21">
        <v>24.75</v>
      </c>
      <c r="K21">
        <v>1.339</v>
      </c>
      <c r="L21" s="16">
        <f t="shared" si="1"/>
        <v>0.28802666404253791</v>
      </c>
      <c r="M21">
        <f t="shared" si="0"/>
        <v>283.41110542871775</v>
      </c>
    </row>
    <row r="22" spans="1:13" x14ac:dyDescent="0.25">
      <c r="A22" t="s">
        <v>481</v>
      </c>
      <c r="B22">
        <v>40152.47</v>
      </c>
      <c r="C22">
        <v>1602.78</v>
      </c>
      <c r="D22">
        <v>356.17</v>
      </c>
      <c r="E22">
        <v>353.5</v>
      </c>
      <c r="F22">
        <v>1.01</v>
      </c>
      <c r="G22">
        <v>124.08</v>
      </c>
      <c r="H22">
        <v>226.11</v>
      </c>
      <c r="I22">
        <v>14.62</v>
      </c>
      <c r="J22">
        <v>19.32</v>
      </c>
      <c r="K22">
        <v>1.339</v>
      </c>
      <c r="L22" s="16">
        <f t="shared" si="1"/>
        <v>0.19641484167886744</v>
      </c>
      <c r="M22">
        <f t="shared" si="0"/>
        <v>227.43276468106006</v>
      </c>
    </row>
    <row r="23" spans="1:13" x14ac:dyDescent="0.25">
      <c r="A23" t="s">
        <v>482</v>
      </c>
      <c r="B23">
        <v>11486.11</v>
      </c>
      <c r="C23">
        <v>638.96</v>
      </c>
      <c r="D23">
        <v>156.38999999999999</v>
      </c>
      <c r="E23">
        <v>150.5</v>
      </c>
      <c r="F23">
        <v>1.04</v>
      </c>
      <c r="G23">
        <v>48.35</v>
      </c>
      <c r="H23">
        <v>120.93</v>
      </c>
      <c r="I23">
        <v>20.25</v>
      </c>
      <c r="J23">
        <v>11.48</v>
      </c>
      <c r="K23">
        <v>0.53600000000000003</v>
      </c>
      <c r="L23" s="16">
        <f t="shared" si="1"/>
        <v>0.35353750468106299</v>
      </c>
      <c r="M23">
        <f t="shared" si="0"/>
        <v>486.92685601401769</v>
      </c>
    </row>
    <row r="24" spans="1:13" x14ac:dyDescent="0.25">
      <c r="A24" t="s">
        <v>482</v>
      </c>
      <c r="B24">
        <v>3067.95</v>
      </c>
      <c r="C24">
        <v>254.94</v>
      </c>
      <c r="D24">
        <v>91.59</v>
      </c>
      <c r="E24">
        <v>69.63</v>
      </c>
      <c r="F24">
        <v>1.32</v>
      </c>
      <c r="G24">
        <v>27.61</v>
      </c>
      <c r="H24">
        <v>62.5</v>
      </c>
      <c r="I24">
        <v>18.79</v>
      </c>
      <c r="J24">
        <v>18.2</v>
      </c>
      <c r="K24">
        <v>0.53600000000000003</v>
      </c>
      <c r="L24" s="16">
        <f t="shared" si="1"/>
        <v>0.59317409793607556</v>
      </c>
      <c r="M24">
        <f t="shared" si="0"/>
        <v>777.65748916666439</v>
      </c>
    </row>
    <row r="25" spans="1:13" x14ac:dyDescent="0.25">
      <c r="A25" t="s">
        <v>482</v>
      </c>
      <c r="B25">
        <v>11564.43</v>
      </c>
      <c r="C25">
        <v>755.72</v>
      </c>
      <c r="D25">
        <v>172.46</v>
      </c>
      <c r="E25">
        <v>146.75</v>
      </c>
      <c r="F25">
        <v>1.18</v>
      </c>
      <c r="G25">
        <v>54.91</v>
      </c>
      <c r="H25">
        <v>121.34</v>
      </c>
      <c r="I25">
        <v>21.24</v>
      </c>
      <c r="J25">
        <v>16.489999999999998</v>
      </c>
      <c r="K25">
        <v>0.53600000000000003</v>
      </c>
      <c r="L25" s="16">
        <f t="shared" si="1"/>
        <v>0.25445574689869072</v>
      </c>
      <c r="M25">
        <f t="shared" si="0"/>
        <v>504.5118437318373</v>
      </c>
    </row>
    <row r="26" spans="1:13" x14ac:dyDescent="0.25">
      <c r="A26" t="s">
        <v>483</v>
      </c>
      <c r="B26">
        <v>206209.34</v>
      </c>
      <c r="C26">
        <v>9818.74</v>
      </c>
      <c r="D26">
        <v>1268.68</v>
      </c>
      <c r="E26">
        <v>832.18</v>
      </c>
      <c r="F26">
        <v>1.52</v>
      </c>
      <c r="G26">
        <v>402.27</v>
      </c>
      <c r="H26">
        <v>512.4</v>
      </c>
      <c r="I26">
        <v>24.28</v>
      </c>
      <c r="J26">
        <v>24.41</v>
      </c>
      <c r="K26">
        <v>0.66900000000000004</v>
      </c>
      <c r="L26" s="16">
        <f t="shared" si="1"/>
        <v>2.6878601969314301E-2</v>
      </c>
      <c r="M26">
        <f t="shared" si="0"/>
        <v>177.36282505433391</v>
      </c>
    </row>
    <row r="27" spans="1:13" x14ac:dyDescent="0.25">
      <c r="A27" t="s">
        <v>484</v>
      </c>
      <c r="B27">
        <v>164070.68</v>
      </c>
      <c r="C27">
        <v>7274.68</v>
      </c>
      <c r="D27">
        <v>857.62</v>
      </c>
      <c r="E27">
        <v>795.35</v>
      </c>
      <c r="F27">
        <v>1.08</v>
      </c>
      <c r="G27">
        <v>300.99</v>
      </c>
      <c r="H27">
        <v>457.06</v>
      </c>
      <c r="I27">
        <v>29.01</v>
      </c>
      <c r="J27">
        <v>20.12</v>
      </c>
      <c r="K27">
        <v>0.66900000000000004</v>
      </c>
      <c r="L27" s="16">
        <f t="shared" si="1"/>
        <v>3.8959471203947098E-2</v>
      </c>
      <c r="M27">
        <f t="shared" si="0"/>
        <v>224.08385096430263</v>
      </c>
    </row>
    <row r="28" spans="1:13" x14ac:dyDescent="0.25">
      <c r="A28" t="s">
        <v>484</v>
      </c>
      <c r="B28">
        <v>2114.2399999999998</v>
      </c>
      <c r="C28">
        <v>163.36000000000001</v>
      </c>
      <c r="D28">
        <v>69.63</v>
      </c>
      <c r="E28">
        <v>49.54</v>
      </c>
      <c r="F28">
        <v>1.41</v>
      </c>
      <c r="G28">
        <v>21.57</v>
      </c>
      <c r="H28">
        <v>51.88</v>
      </c>
      <c r="I28">
        <v>7.13</v>
      </c>
      <c r="J28">
        <v>7.18</v>
      </c>
      <c r="K28">
        <v>0.66900000000000004</v>
      </c>
      <c r="L28" s="16">
        <f t="shared" si="1"/>
        <v>0.99557205934281923</v>
      </c>
      <c r="M28">
        <f t="shared" si="0"/>
        <v>415.74075320662257</v>
      </c>
    </row>
    <row r="29" spans="1:13" x14ac:dyDescent="0.25">
      <c r="A29" t="s">
        <v>484</v>
      </c>
      <c r="B29">
        <v>1442.36</v>
      </c>
      <c r="C29">
        <v>157.33000000000001</v>
      </c>
      <c r="D29">
        <v>55.57</v>
      </c>
      <c r="E29">
        <v>39.5</v>
      </c>
      <c r="F29">
        <v>1.41</v>
      </c>
      <c r="G29">
        <v>16.3</v>
      </c>
      <c r="H29">
        <v>42.85</v>
      </c>
      <c r="I29">
        <v>4.96</v>
      </c>
      <c r="J29">
        <v>5.16</v>
      </c>
      <c r="K29">
        <v>0.66900000000000004</v>
      </c>
      <c r="L29" s="16">
        <f t="shared" si="1"/>
        <v>0.73225180110654753</v>
      </c>
      <c r="M29">
        <f t="shared" si="0"/>
        <v>362.38951917902745</v>
      </c>
    </row>
    <row r="30" spans="1:13" x14ac:dyDescent="0.25">
      <c r="A30" t="s">
        <v>485</v>
      </c>
      <c r="B30">
        <v>4693.58</v>
      </c>
      <c r="C30">
        <v>532.38</v>
      </c>
      <c r="D30">
        <v>108.73</v>
      </c>
      <c r="E30">
        <v>99.08</v>
      </c>
      <c r="F30">
        <v>1.1000000000000001</v>
      </c>
      <c r="G30">
        <v>32.520000000000003</v>
      </c>
      <c r="H30">
        <v>77.3</v>
      </c>
      <c r="I30">
        <v>9.5399999999999991</v>
      </c>
      <c r="J30">
        <v>3.78</v>
      </c>
      <c r="K30">
        <v>0.53600000000000003</v>
      </c>
      <c r="L30" s="16">
        <f t="shared" si="1"/>
        <v>0.20809930263357107</v>
      </c>
      <c r="M30">
        <f t="shared" si="0"/>
        <v>381.45740781785423</v>
      </c>
    </row>
    <row r="31" spans="1:13" x14ac:dyDescent="0.25">
      <c r="A31" t="s">
        <v>485</v>
      </c>
      <c r="B31">
        <v>27023.25</v>
      </c>
      <c r="C31">
        <v>1937.77</v>
      </c>
      <c r="D31">
        <v>337.42</v>
      </c>
      <c r="E31">
        <v>262.44</v>
      </c>
      <c r="F31">
        <v>1.29</v>
      </c>
      <c r="G31">
        <v>107.78</v>
      </c>
      <c r="H31">
        <v>185.49</v>
      </c>
      <c r="I31">
        <v>17.600000000000001</v>
      </c>
      <c r="J31">
        <v>14.94</v>
      </c>
      <c r="K31">
        <v>0.53600000000000003</v>
      </c>
      <c r="L31" s="16">
        <f t="shared" si="1"/>
        <v>9.0436341900908782E-2</v>
      </c>
      <c r="M31">
        <f t="shared" si="0"/>
        <v>309.10404036982658</v>
      </c>
    </row>
    <row r="32" spans="1:13" x14ac:dyDescent="0.25">
      <c r="A32" t="s">
        <v>485</v>
      </c>
      <c r="B32">
        <v>8425.33</v>
      </c>
      <c r="C32">
        <v>647.53</v>
      </c>
      <c r="D32">
        <v>161.75</v>
      </c>
      <c r="E32">
        <v>143.54</v>
      </c>
      <c r="F32">
        <v>1.1299999999999999</v>
      </c>
      <c r="G32">
        <v>54.29</v>
      </c>
      <c r="H32">
        <v>103.57</v>
      </c>
      <c r="I32">
        <v>16.690000000000001</v>
      </c>
      <c r="J32">
        <v>11.34</v>
      </c>
      <c r="K32">
        <v>0.53600000000000003</v>
      </c>
      <c r="L32" s="16">
        <f t="shared" si="1"/>
        <v>0.25250907797639566</v>
      </c>
      <c r="M32">
        <f t="shared" si="0"/>
        <v>472.20310331589678</v>
      </c>
    </row>
    <row r="33" spans="1:13" x14ac:dyDescent="0.25">
      <c r="A33" t="s">
        <v>485</v>
      </c>
      <c r="B33">
        <v>7753.22</v>
      </c>
      <c r="C33">
        <v>742.87</v>
      </c>
      <c r="D33">
        <v>185.31</v>
      </c>
      <c r="E33">
        <v>143</v>
      </c>
      <c r="F33">
        <v>1.3</v>
      </c>
      <c r="G33">
        <v>57.37</v>
      </c>
      <c r="H33">
        <v>99.36</v>
      </c>
      <c r="I33">
        <v>14.28</v>
      </c>
      <c r="J33">
        <v>2.41</v>
      </c>
      <c r="K33">
        <v>0.53600000000000003</v>
      </c>
      <c r="L33" s="16">
        <f t="shared" si="1"/>
        <v>0.17654943458053296</v>
      </c>
      <c r="M33">
        <f t="shared" si="0"/>
        <v>430.88785007009119</v>
      </c>
    </row>
    <row r="34" spans="1:13" x14ac:dyDescent="0.25">
      <c r="A34" t="s">
        <v>486</v>
      </c>
      <c r="B34">
        <v>13715.01</v>
      </c>
      <c r="C34">
        <v>1066.3599999999999</v>
      </c>
      <c r="D34">
        <v>243.16</v>
      </c>
      <c r="E34">
        <v>136.58000000000001</v>
      </c>
      <c r="F34">
        <v>1.78</v>
      </c>
      <c r="G34">
        <v>63.21</v>
      </c>
      <c r="H34">
        <v>132.15</v>
      </c>
      <c r="I34">
        <v>17.100000000000001</v>
      </c>
      <c r="J34">
        <v>18.78</v>
      </c>
      <c r="K34">
        <v>0.53600000000000003</v>
      </c>
      <c r="L34" s="16">
        <f t="shared" si="1"/>
        <v>0.15156478251091526</v>
      </c>
      <c r="M34">
        <f t="shared" ref="M34:M65" si="2">ka*rho*(I34/H34)^(3-(2*Dalpha))</f>
        <v>396.18141877883249</v>
      </c>
    </row>
    <row r="35" spans="1:13" x14ac:dyDescent="0.25">
      <c r="A35" t="s">
        <v>486</v>
      </c>
      <c r="B35">
        <v>2425.1</v>
      </c>
      <c r="C35">
        <v>184.24</v>
      </c>
      <c r="D35">
        <v>62.66</v>
      </c>
      <c r="E35">
        <v>57.31</v>
      </c>
      <c r="F35">
        <v>1.0900000000000001</v>
      </c>
      <c r="G35">
        <v>20.67</v>
      </c>
      <c r="H35">
        <v>55.57</v>
      </c>
      <c r="I35">
        <v>29.04</v>
      </c>
      <c r="J35">
        <v>25.31</v>
      </c>
      <c r="K35">
        <v>0.53600000000000003</v>
      </c>
      <c r="L35" s="16">
        <f t="shared" si="1"/>
        <v>0.89778359573994448</v>
      </c>
      <c r="M35">
        <f t="shared" si="2"/>
        <v>1210.2523114835094</v>
      </c>
    </row>
    <row r="36" spans="1:13" x14ac:dyDescent="0.25">
      <c r="A36" t="s">
        <v>486</v>
      </c>
      <c r="B36">
        <v>14525.67</v>
      </c>
      <c r="C36">
        <v>1145.0999999999999</v>
      </c>
      <c r="D36">
        <v>212.63</v>
      </c>
      <c r="E36">
        <v>155.32</v>
      </c>
      <c r="F36">
        <v>1.37</v>
      </c>
      <c r="G36">
        <v>60.27</v>
      </c>
      <c r="H36">
        <v>136</v>
      </c>
      <c r="I36">
        <v>14.07</v>
      </c>
      <c r="J36">
        <v>13.5</v>
      </c>
      <c r="K36">
        <v>0.53600000000000003</v>
      </c>
      <c r="L36" s="16">
        <f t="shared" si="1"/>
        <v>0.13920640184877575</v>
      </c>
      <c r="M36">
        <f t="shared" si="2"/>
        <v>331.24939964975846</v>
      </c>
    </row>
    <row r="37" spans="1:13" x14ac:dyDescent="0.25">
      <c r="A37" t="s">
        <v>487</v>
      </c>
      <c r="B37">
        <v>24404.22</v>
      </c>
      <c r="C37">
        <v>1109.21</v>
      </c>
      <c r="D37">
        <v>229.77</v>
      </c>
      <c r="E37">
        <v>223.88</v>
      </c>
      <c r="F37">
        <v>1.03</v>
      </c>
      <c r="G37">
        <v>84.75</v>
      </c>
      <c r="H37">
        <v>176.27</v>
      </c>
      <c r="I37">
        <v>34.380000000000003</v>
      </c>
      <c r="J37">
        <v>27.39</v>
      </c>
      <c r="K37">
        <v>0.53600000000000003</v>
      </c>
      <c r="L37" s="16">
        <f t="shared" si="1"/>
        <v>0.24925693070219257</v>
      </c>
      <c r="M37">
        <f t="shared" si="2"/>
        <v>550.1142853722688</v>
      </c>
    </row>
    <row r="38" spans="1:13" x14ac:dyDescent="0.25">
      <c r="A38" t="s">
        <v>487</v>
      </c>
      <c r="B38">
        <v>81124.53</v>
      </c>
      <c r="C38">
        <v>5177.57</v>
      </c>
      <c r="D38">
        <v>647</v>
      </c>
      <c r="E38">
        <v>596.11</v>
      </c>
      <c r="F38">
        <v>1.0900000000000001</v>
      </c>
      <c r="G38">
        <v>211.61</v>
      </c>
      <c r="H38">
        <v>321.39</v>
      </c>
      <c r="I38">
        <v>18.66</v>
      </c>
      <c r="J38">
        <v>14.09</v>
      </c>
      <c r="K38">
        <v>0.53600000000000003</v>
      </c>
      <c r="L38" s="16">
        <f t="shared" si="1"/>
        <v>3.8028579151144007E-2</v>
      </c>
      <c r="M38">
        <f t="shared" si="2"/>
        <v>208.66728836025663</v>
      </c>
    </row>
    <row r="39" spans="1:13" x14ac:dyDescent="0.25">
      <c r="A39" t="s">
        <v>488</v>
      </c>
      <c r="B39">
        <v>249479.58</v>
      </c>
      <c r="C39">
        <v>8715.15</v>
      </c>
      <c r="D39">
        <v>1274.17</v>
      </c>
      <c r="E39">
        <v>1174.55</v>
      </c>
      <c r="F39">
        <v>1.08</v>
      </c>
      <c r="G39">
        <v>441.88</v>
      </c>
      <c r="H39">
        <v>563.6</v>
      </c>
      <c r="I39">
        <v>28.93</v>
      </c>
      <c r="J39">
        <v>16.559999999999999</v>
      </c>
      <c r="K39">
        <v>0.80300000000000005</v>
      </c>
      <c r="L39" s="16">
        <f t="shared" si="1"/>
        <v>4.127576542152242E-2</v>
      </c>
      <c r="M39">
        <f t="shared" si="2"/>
        <v>189.08318448462435</v>
      </c>
    </row>
    <row r="40" spans="1:13" x14ac:dyDescent="0.25">
      <c r="A40" t="s">
        <v>488</v>
      </c>
      <c r="B40">
        <v>26114.84</v>
      </c>
      <c r="C40">
        <v>1130.3699999999999</v>
      </c>
      <c r="D40">
        <v>231.38</v>
      </c>
      <c r="E40">
        <v>223.34</v>
      </c>
      <c r="F40">
        <v>1.04</v>
      </c>
      <c r="G40">
        <v>83.95</v>
      </c>
      <c r="H40">
        <v>182.35</v>
      </c>
      <c r="I40">
        <v>36.97</v>
      </c>
      <c r="J40">
        <v>18.27</v>
      </c>
      <c r="K40">
        <v>0.80300000000000005</v>
      </c>
      <c r="L40" s="16">
        <f t="shared" si="1"/>
        <v>0.25683605333701581</v>
      </c>
      <c r="M40">
        <f t="shared" si="2"/>
        <v>567.42164036145118</v>
      </c>
    </row>
    <row r="41" spans="1:13" x14ac:dyDescent="0.25">
      <c r="A41" t="s">
        <v>489</v>
      </c>
      <c r="B41">
        <v>66369.08</v>
      </c>
      <c r="C41">
        <v>4677.8599999999997</v>
      </c>
      <c r="D41">
        <v>725.19</v>
      </c>
      <c r="E41">
        <v>444.01</v>
      </c>
      <c r="F41">
        <v>1.63</v>
      </c>
      <c r="G41">
        <v>216.32</v>
      </c>
      <c r="H41">
        <v>290.7</v>
      </c>
      <c r="I41">
        <v>16.059999999999999</v>
      </c>
      <c r="J41">
        <v>17.010000000000002</v>
      </c>
      <c r="K41">
        <v>0.53600000000000003</v>
      </c>
      <c r="L41" s="16">
        <f t="shared" si="1"/>
        <v>3.8113709681080805E-2</v>
      </c>
      <c r="M41">
        <f t="shared" si="2"/>
        <v>200.5355419001134</v>
      </c>
    </row>
    <row r="42" spans="1:13" x14ac:dyDescent="0.25">
      <c r="A42" t="s">
        <v>489</v>
      </c>
      <c r="B42">
        <v>5169.4799999999996</v>
      </c>
      <c r="C42">
        <v>401.16</v>
      </c>
      <c r="D42">
        <v>125.86</v>
      </c>
      <c r="E42">
        <v>76.59</v>
      </c>
      <c r="F42">
        <v>1.64</v>
      </c>
      <c r="G42">
        <v>35.33</v>
      </c>
      <c r="H42">
        <v>81.13</v>
      </c>
      <c r="I42">
        <v>20</v>
      </c>
      <c r="J42">
        <v>21.32</v>
      </c>
      <c r="K42">
        <v>0.53600000000000003</v>
      </c>
      <c r="L42" s="16">
        <f t="shared" si="1"/>
        <v>0.40366535588222413</v>
      </c>
      <c r="M42">
        <f t="shared" si="2"/>
        <v>663.48294598265863</v>
      </c>
    </row>
    <row r="43" spans="1:13" x14ac:dyDescent="0.25">
      <c r="A43" t="s">
        <v>489</v>
      </c>
      <c r="B43">
        <v>13489.82</v>
      </c>
      <c r="C43">
        <v>936.21</v>
      </c>
      <c r="D43">
        <v>188.53</v>
      </c>
      <c r="E43">
        <v>181.57</v>
      </c>
      <c r="F43">
        <v>1.04</v>
      </c>
      <c r="G43">
        <v>66.41</v>
      </c>
      <c r="H43">
        <v>131.06</v>
      </c>
      <c r="I43">
        <v>17.920000000000002</v>
      </c>
      <c r="J43">
        <v>3.52</v>
      </c>
      <c r="K43">
        <v>0.53600000000000003</v>
      </c>
      <c r="L43" s="16">
        <f t="shared" si="1"/>
        <v>0.19340578821081017</v>
      </c>
      <c r="M43">
        <f t="shared" si="2"/>
        <v>414.04278577040083</v>
      </c>
    </row>
    <row r="44" spans="1:13" x14ac:dyDescent="0.25">
      <c r="A44" t="s">
        <v>490</v>
      </c>
      <c r="B44">
        <v>17699.47</v>
      </c>
      <c r="C44">
        <v>919.61</v>
      </c>
      <c r="D44">
        <v>235.12</v>
      </c>
      <c r="E44">
        <v>170.32</v>
      </c>
      <c r="F44">
        <v>1.38</v>
      </c>
      <c r="G44">
        <v>66.23</v>
      </c>
      <c r="H44">
        <v>150.12</v>
      </c>
      <c r="I44">
        <v>19.350000000000001</v>
      </c>
      <c r="J44">
        <v>18.79</v>
      </c>
      <c r="K44">
        <v>0.53600000000000003</v>
      </c>
      <c r="L44" s="16">
        <f t="shared" si="1"/>
        <v>0.26300424331260336</v>
      </c>
      <c r="M44">
        <f t="shared" si="2"/>
        <v>394.95251116535019</v>
      </c>
    </row>
    <row r="45" spans="1:13" x14ac:dyDescent="0.25">
      <c r="A45" t="s">
        <v>490</v>
      </c>
      <c r="B45">
        <v>3260.44</v>
      </c>
      <c r="C45">
        <v>254.41</v>
      </c>
      <c r="D45">
        <v>76.59</v>
      </c>
      <c r="E45">
        <v>61.06</v>
      </c>
      <c r="F45">
        <v>1.25</v>
      </c>
      <c r="G45">
        <v>24.79</v>
      </c>
      <c r="H45">
        <v>64.430000000000007</v>
      </c>
      <c r="I45">
        <v>16.7</v>
      </c>
      <c r="J45">
        <v>10.72</v>
      </c>
      <c r="K45">
        <v>0.53600000000000003</v>
      </c>
      <c r="L45" s="16">
        <f t="shared" si="1"/>
        <v>0.63302042131868286</v>
      </c>
      <c r="M45">
        <f t="shared" si="2"/>
        <v>690.64300960777041</v>
      </c>
    </row>
    <row r="46" spans="1:13" x14ac:dyDescent="0.25">
      <c r="A46" t="s">
        <v>490</v>
      </c>
      <c r="B46">
        <v>10851.29</v>
      </c>
      <c r="C46">
        <v>563.98</v>
      </c>
      <c r="D46">
        <v>155.86000000000001</v>
      </c>
      <c r="E46">
        <v>117.83</v>
      </c>
      <c r="F46">
        <v>1.32</v>
      </c>
      <c r="G46">
        <v>47.97</v>
      </c>
      <c r="H46">
        <v>117.54</v>
      </c>
      <c r="I46">
        <v>28.14</v>
      </c>
      <c r="J46">
        <v>26.78</v>
      </c>
      <c r="K46">
        <v>0.53600000000000003</v>
      </c>
      <c r="L46" s="16">
        <f t="shared" si="1"/>
        <v>0.42871021111478363</v>
      </c>
      <c r="M46">
        <f t="shared" si="2"/>
        <v>648.12932821012078</v>
      </c>
    </row>
    <row r="47" spans="1:13" x14ac:dyDescent="0.25">
      <c r="A47" t="s">
        <v>490</v>
      </c>
      <c r="B47">
        <v>14045.18</v>
      </c>
      <c r="C47">
        <v>878.37</v>
      </c>
      <c r="D47">
        <v>223.34</v>
      </c>
      <c r="E47">
        <v>202.45</v>
      </c>
      <c r="F47">
        <v>1.1000000000000001</v>
      </c>
      <c r="G47">
        <v>75.66</v>
      </c>
      <c r="H47">
        <v>133.72999999999999</v>
      </c>
      <c r="I47">
        <v>22.51</v>
      </c>
      <c r="J47">
        <v>12.88</v>
      </c>
      <c r="K47">
        <v>0.53600000000000003</v>
      </c>
      <c r="L47" s="16">
        <f t="shared" si="1"/>
        <v>0.22876110445048334</v>
      </c>
      <c r="M47">
        <f t="shared" si="2"/>
        <v>488.95429900291913</v>
      </c>
    </row>
    <row r="48" spans="1:13" x14ac:dyDescent="0.25">
      <c r="A48" t="s">
        <v>491</v>
      </c>
      <c r="B48">
        <v>4412.75</v>
      </c>
      <c r="C48">
        <v>461.68</v>
      </c>
      <c r="D48">
        <v>99.62</v>
      </c>
      <c r="E48">
        <v>95.87</v>
      </c>
      <c r="F48">
        <v>1.04</v>
      </c>
      <c r="G48">
        <v>34.07</v>
      </c>
      <c r="H48">
        <v>74.959999999999994</v>
      </c>
      <c r="I48">
        <v>13.3</v>
      </c>
      <c r="J48">
        <v>9.35</v>
      </c>
      <c r="K48">
        <v>0.53600000000000003</v>
      </c>
      <c r="L48" s="16">
        <f t="shared" si="1"/>
        <v>0.2601579280021612</v>
      </c>
      <c r="M48">
        <f t="shared" si="2"/>
        <v>509.99814805472772</v>
      </c>
    </row>
    <row r="49" spans="1:13" x14ac:dyDescent="0.25">
      <c r="A49" t="s">
        <v>491</v>
      </c>
      <c r="B49">
        <v>19581.27</v>
      </c>
      <c r="C49">
        <v>1063.69</v>
      </c>
      <c r="D49">
        <v>256.55</v>
      </c>
      <c r="E49">
        <v>167.64</v>
      </c>
      <c r="F49">
        <v>1.53</v>
      </c>
      <c r="G49">
        <v>74.22</v>
      </c>
      <c r="H49">
        <v>157.9</v>
      </c>
      <c r="I49">
        <v>22.2</v>
      </c>
      <c r="J49">
        <v>22.98</v>
      </c>
      <c r="K49">
        <v>0.53600000000000003</v>
      </c>
      <c r="L49" s="16">
        <f t="shared" si="1"/>
        <v>0.21748062234730545</v>
      </c>
      <c r="M49">
        <f t="shared" si="2"/>
        <v>423.37735378690047</v>
      </c>
    </row>
    <row r="50" spans="1:13" x14ac:dyDescent="0.25">
      <c r="A50" t="s">
        <v>491</v>
      </c>
      <c r="B50">
        <v>14633.53</v>
      </c>
      <c r="C50">
        <v>874.62</v>
      </c>
      <c r="D50">
        <v>178.89</v>
      </c>
      <c r="E50">
        <v>170.32</v>
      </c>
      <c r="F50">
        <v>1.05</v>
      </c>
      <c r="G50">
        <v>57.98</v>
      </c>
      <c r="H50">
        <v>136.5</v>
      </c>
      <c r="I50">
        <v>17.760000000000002</v>
      </c>
      <c r="J50">
        <v>11.1</v>
      </c>
      <c r="K50">
        <v>0.53600000000000003</v>
      </c>
      <c r="L50" s="16">
        <f t="shared" si="1"/>
        <v>0.24039208149932914</v>
      </c>
      <c r="M50">
        <f t="shared" si="2"/>
        <v>397.92314155284703</v>
      </c>
    </row>
    <row r="51" spans="1:13" x14ac:dyDescent="0.25">
      <c r="A51" t="s">
        <v>492</v>
      </c>
      <c r="B51">
        <v>1442.04</v>
      </c>
      <c r="C51">
        <v>161.75</v>
      </c>
      <c r="D51">
        <v>46.06</v>
      </c>
      <c r="E51">
        <v>44.45</v>
      </c>
      <c r="F51">
        <v>1.04</v>
      </c>
      <c r="G51">
        <v>16.38</v>
      </c>
      <c r="H51">
        <v>42.85</v>
      </c>
      <c r="I51">
        <v>12.34</v>
      </c>
      <c r="J51">
        <v>9.08</v>
      </c>
      <c r="K51">
        <v>0.53600000000000003</v>
      </c>
      <c r="L51" s="16">
        <f t="shared" si="1"/>
        <v>0.69262568480775133</v>
      </c>
      <c r="M51">
        <f t="shared" si="2"/>
        <v>751.35021554997275</v>
      </c>
    </row>
    <row r="52" spans="1:13" x14ac:dyDescent="0.25">
      <c r="A52" t="s">
        <v>492</v>
      </c>
      <c r="B52">
        <v>6201.89</v>
      </c>
      <c r="C52">
        <v>342.78</v>
      </c>
      <c r="D52">
        <v>102.83</v>
      </c>
      <c r="E52">
        <v>97.48</v>
      </c>
      <c r="F52">
        <v>1.05</v>
      </c>
      <c r="G52">
        <v>34.29</v>
      </c>
      <c r="H52">
        <v>88.86</v>
      </c>
      <c r="I52">
        <v>31.07</v>
      </c>
      <c r="J52">
        <v>25.4</v>
      </c>
      <c r="K52">
        <v>0.53600000000000003</v>
      </c>
      <c r="L52" s="16">
        <f t="shared" si="1"/>
        <v>0.66328927371653368</v>
      </c>
      <c r="M52">
        <f t="shared" si="2"/>
        <v>877.52379986567348</v>
      </c>
    </row>
    <row r="53" spans="1:13" x14ac:dyDescent="0.25">
      <c r="A53" t="s">
        <v>492</v>
      </c>
      <c r="B53">
        <v>3845.63</v>
      </c>
      <c r="C53">
        <v>374.38</v>
      </c>
      <c r="D53">
        <v>108.19</v>
      </c>
      <c r="E53">
        <v>89.98</v>
      </c>
      <c r="F53">
        <v>1.2</v>
      </c>
      <c r="G53">
        <v>34.04</v>
      </c>
      <c r="H53">
        <v>69.97</v>
      </c>
      <c r="I53">
        <v>11.59</v>
      </c>
      <c r="J53">
        <v>6.23</v>
      </c>
      <c r="K53">
        <v>0.53600000000000003</v>
      </c>
      <c r="L53" s="16">
        <f t="shared" si="1"/>
        <v>0.34478795154972519</v>
      </c>
      <c r="M53">
        <f t="shared" si="2"/>
        <v>482.71211438565018</v>
      </c>
    </row>
    <row r="54" spans="1:13" x14ac:dyDescent="0.25">
      <c r="A54" t="s">
        <v>493</v>
      </c>
      <c r="B54">
        <v>12529.78</v>
      </c>
      <c r="C54">
        <v>1177.3699999999999</v>
      </c>
      <c r="D54">
        <v>258.29000000000002</v>
      </c>
      <c r="E54">
        <v>139.79</v>
      </c>
      <c r="F54">
        <v>1.85</v>
      </c>
      <c r="G54">
        <v>74.41</v>
      </c>
      <c r="H54">
        <v>126.31</v>
      </c>
      <c r="I54">
        <v>13.81</v>
      </c>
      <c r="J54">
        <v>15.81</v>
      </c>
      <c r="K54">
        <v>0.40200000000000002</v>
      </c>
      <c r="L54" s="16">
        <f t="shared" si="1"/>
        <v>0.11358667285969069</v>
      </c>
      <c r="M54">
        <f t="shared" si="2"/>
        <v>346.22283111074103</v>
      </c>
    </row>
    <row r="55" spans="1:13" x14ac:dyDescent="0.25">
      <c r="A55" t="s">
        <v>494</v>
      </c>
      <c r="B55">
        <v>15113.44</v>
      </c>
      <c r="C55">
        <v>1195.98</v>
      </c>
      <c r="D55">
        <v>247.44</v>
      </c>
      <c r="E55">
        <v>208.88</v>
      </c>
      <c r="F55">
        <v>1.18</v>
      </c>
      <c r="G55">
        <v>73.73</v>
      </c>
      <c r="H55">
        <v>138.72</v>
      </c>
      <c r="I55">
        <v>15.3</v>
      </c>
      <c r="J55">
        <v>12.57</v>
      </c>
      <c r="K55">
        <v>0.53600000000000003</v>
      </c>
      <c r="L55" s="16">
        <f t="shared" si="1"/>
        <v>0.13277776558223262</v>
      </c>
      <c r="M55">
        <f t="shared" si="2"/>
        <v>348.65253651970477</v>
      </c>
    </row>
    <row r="56" spans="1:13" x14ac:dyDescent="0.25">
      <c r="A56" t="s">
        <v>494</v>
      </c>
      <c r="B56">
        <v>1910.48</v>
      </c>
      <c r="C56">
        <v>176.75</v>
      </c>
      <c r="D56">
        <v>56.77</v>
      </c>
      <c r="E56">
        <v>51.42</v>
      </c>
      <c r="F56">
        <v>1.1000000000000001</v>
      </c>
      <c r="G56">
        <v>18.809999999999999</v>
      </c>
      <c r="H56">
        <v>49.32</v>
      </c>
      <c r="I56">
        <v>16.100000000000001</v>
      </c>
      <c r="J56">
        <v>12.77</v>
      </c>
      <c r="K56">
        <v>0.53600000000000003</v>
      </c>
      <c r="L56" s="16">
        <f t="shared" si="1"/>
        <v>0.76848167286747515</v>
      </c>
      <c r="M56">
        <f t="shared" si="2"/>
        <v>830.60242566059742</v>
      </c>
    </row>
    <row r="57" spans="1:13" x14ac:dyDescent="0.25">
      <c r="A57" t="s">
        <v>494</v>
      </c>
      <c r="B57">
        <v>2046.74</v>
      </c>
      <c r="C57">
        <v>225.48</v>
      </c>
      <c r="D57">
        <v>76.59</v>
      </c>
      <c r="E57">
        <v>58.38</v>
      </c>
      <c r="F57">
        <v>1.31</v>
      </c>
      <c r="G57">
        <v>23.88</v>
      </c>
      <c r="H57">
        <v>51.05</v>
      </c>
      <c r="I57">
        <v>13.36</v>
      </c>
      <c r="J57">
        <v>12.4</v>
      </c>
      <c r="K57">
        <v>0.53600000000000003</v>
      </c>
      <c r="L57" s="16">
        <f t="shared" si="1"/>
        <v>0.50589045915838993</v>
      </c>
      <c r="M57">
        <f t="shared" si="2"/>
        <v>695.98442026472901</v>
      </c>
    </row>
    <row r="58" spans="1:13" x14ac:dyDescent="0.25">
      <c r="A58" t="s">
        <v>495</v>
      </c>
      <c r="B58">
        <v>41857.86</v>
      </c>
      <c r="C58">
        <v>2315.9</v>
      </c>
      <c r="D58">
        <v>337.96</v>
      </c>
      <c r="E58">
        <v>321.89</v>
      </c>
      <c r="F58">
        <v>1.05</v>
      </c>
      <c r="G58">
        <v>102.19</v>
      </c>
      <c r="H58">
        <v>230.86</v>
      </c>
      <c r="I58">
        <v>15.7</v>
      </c>
      <c r="J58">
        <v>8.18</v>
      </c>
      <c r="K58">
        <v>0.53600000000000003</v>
      </c>
      <c r="L58" s="16">
        <f t="shared" si="1"/>
        <v>9.8072507555895416E-2</v>
      </c>
      <c r="M58">
        <f t="shared" si="2"/>
        <v>236.80546316515077</v>
      </c>
    </row>
    <row r="59" spans="1:13" x14ac:dyDescent="0.25">
      <c r="A59" t="s">
        <v>495</v>
      </c>
      <c r="B59">
        <v>14192.91</v>
      </c>
      <c r="C59">
        <v>1608.92</v>
      </c>
      <c r="D59">
        <v>222.81</v>
      </c>
      <c r="E59">
        <v>178.89</v>
      </c>
      <c r="F59">
        <v>1.25</v>
      </c>
      <c r="G59">
        <v>67.95</v>
      </c>
      <c r="H59">
        <v>134.43</v>
      </c>
      <c r="I59">
        <v>9.82</v>
      </c>
      <c r="J59">
        <v>8.06</v>
      </c>
      <c r="K59">
        <v>0.53600000000000003</v>
      </c>
      <c r="L59" s="16">
        <f t="shared" si="1"/>
        <v>6.8898919669606706E-2</v>
      </c>
      <c r="M59">
        <f t="shared" si="2"/>
        <v>250.75129229025279</v>
      </c>
    </row>
    <row r="60" spans="1:13" x14ac:dyDescent="0.25">
      <c r="A60" t="s">
        <v>496</v>
      </c>
      <c r="B60">
        <v>159499.51</v>
      </c>
      <c r="C60">
        <v>5762.97</v>
      </c>
      <c r="D60">
        <v>778.75</v>
      </c>
      <c r="E60">
        <v>502.39</v>
      </c>
      <c r="F60">
        <v>1.55</v>
      </c>
      <c r="G60">
        <v>220.7</v>
      </c>
      <c r="H60">
        <v>450.65</v>
      </c>
      <c r="I60">
        <v>32.85</v>
      </c>
      <c r="J60">
        <v>34.18</v>
      </c>
      <c r="K60">
        <v>0.53600000000000003</v>
      </c>
      <c r="L60" s="16">
        <f t="shared" si="1"/>
        <v>6.034989233013182E-2</v>
      </c>
      <c r="M60">
        <f t="shared" si="2"/>
        <v>250.32703038359523</v>
      </c>
    </row>
    <row r="61" spans="1:13" x14ac:dyDescent="0.25">
      <c r="A61" t="s">
        <v>496</v>
      </c>
      <c r="B61">
        <v>24417.99</v>
      </c>
      <c r="C61">
        <v>1724.61</v>
      </c>
      <c r="D61">
        <v>273.69</v>
      </c>
      <c r="E61">
        <v>265.64999999999998</v>
      </c>
      <c r="F61">
        <v>1.03</v>
      </c>
      <c r="G61">
        <v>87.84</v>
      </c>
      <c r="H61">
        <v>176.32</v>
      </c>
      <c r="I61">
        <v>17.260000000000002</v>
      </c>
      <c r="J61">
        <v>9.27</v>
      </c>
      <c r="K61">
        <v>0.53600000000000003</v>
      </c>
      <c r="L61" s="16">
        <f t="shared" si="1"/>
        <v>0.10316632862046678</v>
      </c>
      <c r="M61">
        <f t="shared" si="2"/>
        <v>316.91465305454904</v>
      </c>
    </row>
    <row r="62" spans="1:13" x14ac:dyDescent="0.25">
      <c r="A62" t="s">
        <v>497</v>
      </c>
      <c r="B62">
        <v>5397.25</v>
      </c>
      <c r="C62">
        <v>313.86</v>
      </c>
      <c r="D62">
        <v>118.9</v>
      </c>
      <c r="E62">
        <v>70.7</v>
      </c>
      <c r="F62">
        <v>1.68</v>
      </c>
      <c r="G62">
        <v>35.549999999999997</v>
      </c>
      <c r="H62">
        <v>82.9</v>
      </c>
      <c r="I62">
        <v>33.229999999999997</v>
      </c>
      <c r="J62">
        <v>5.98</v>
      </c>
      <c r="K62">
        <v>0.53600000000000003</v>
      </c>
      <c r="L62" s="16">
        <f t="shared" si="1"/>
        <v>0.68851032629554498</v>
      </c>
      <c r="M62">
        <f t="shared" si="2"/>
        <v>978.88482767790538</v>
      </c>
    </row>
    <row r="63" spans="1:13" x14ac:dyDescent="0.25">
      <c r="A63" t="s">
        <v>497</v>
      </c>
      <c r="B63">
        <v>30695.040000000001</v>
      </c>
      <c r="C63">
        <v>1852.08</v>
      </c>
      <c r="D63">
        <v>347.6</v>
      </c>
      <c r="E63">
        <v>307.43</v>
      </c>
      <c r="F63">
        <v>1.1299999999999999</v>
      </c>
      <c r="G63">
        <v>95.75</v>
      </c>
      <c r="H63">
        <v>197.69</v>
      </c>
      <c r="I63">
        <v>19.03</v>
      </c>
      <c r="J63">
        <v>14.47</v>
      </c>
      <c r="K63">
        <v>0.53600000000000003</v>
      </c>
      <c r="L63" s="16">
        <f t="shared" si="1"/>
        <v>0.11244977317910719</v>
      </c>
      <c r="M63">
        <f t="shared" si="2"/>
        <v>312.69016243290838</v>
      </c>
    </row>
    <row r="64" spans="1:13" x14ac:dyDescent="0.25">
      <c r="A64" t="s">
        <v>497</v>
      </c>
      <c r="B64">
        <v>17341.759999999998</v>
      </c>
      <c r="C64">
        <v>1210.97</v>
      </c>
      <c r="D64">
        <v>281.19</v>
      </c>
      <c r="E64">
        <v>149.97</v>
      </c>
      <c r="F64">
        <v>1.88</v>
      </c>
      <c r="G64">
        <v>78.849999999999994</v>
      </c>
      <c r="H64">
        <v>148.59</v>
      </c>
      <c r="I64">
        <v>14.91</v>
      </c>
      <c r="J64">
        <v>17.27</v>
      </c>
      <c r="K64">
        <v>0.53600000000000003</v>
      </c>
      <c r="L64" s="16">
        <f t="shared" si="1"/>
        <v>0.14860597348524665</v>
      </c>
      <c r="M64">
        <f t="shared" si="2"/>
        <v>323.25213144099814</v>
      </c>
    </row>
    <row r="65" spans="1:13" x14ac:dyDescent="0.25">
      <c r="A65" t="s">
        <v>497</v>
      </c>
      <c r="B65">
        <v>13220.46</v>
      </c>
      <c r="C65">
        <v>599.86</v>
      </c>
      <c r="D65">
        <v>175.67</v>
      </c>
      <c r="E65">
        <v>158</v>
      </c>
      <c r="F65">
        <v>1.1100000000000001</v>
      </c>
      <c r="G65">
        <v>60.16</v>
      </c>
      <c r="H65">
        <v>129.74</v>
      </c>
      <c r="I65">
        <v>30.63</v>
      </c>
      <c r="J65">
        <v>9.9499999999999993</v>
      </c>
      <c r="K65">
        <v>0.53600000000000003</v>
      </c>
      <c r="L65" s="16">
        <f t="shared" si="1"/>
        <v>0.46169654450704378</v>
      </c>
      <c r="M65">
        <f t="shared" si="2"/>
        <v>640.92827491811477</v>
      </c>
    </row>
    <row r="66" spans="1:13" x14ac:dyDescent="0.25">
      <c r="A66" t="s">
        <v>498</v>
      </c>
      <c r="B66">
        <v>25542.77</v>
      </c>
      <c r="C66">
        <v>1751.92</v>
      </c>
      <c r="D66">
        <v>277.44</v>
      </c>
      <c r="E66">
        <v>235.66</v>
      </c>
      <c r="F66">
        <v>1.18</v>
      </c>
      <c r="G66">
        <v>92.35</v>
      </c>
      <c r="H66">
        <v>180.34</v>
      </c>
      <c r="I66">
        <v>19.100000000000001</v>
      </c>
      <c r="J66">
        <v>15.97</v>
      </c>
      <c r="K66">
        <v>0.53600000000000003</v>
      </c>
      <c r="L66" s="16">
        <f t="shared" si="1"/>
        <v>0.10458016330306104</v>
      </c>
      <c r="M66">
        <f t="shared" ref="M66:M97" si="3">ka*rho*(I66/H66)^(3-(2*Dalpha))</f>
        <v>337.52347997641237</v>
      </c>
    </row>
    <row r="67" spans="1:13" x14ac:dyDescent="0.25">
      <c r="A67" t="s">
        <v>498</v>
      </c>
      <c r="B67">
        <v>30818.39</v>
      </c>
      <c r="C67">
        <v>1337.37</v>
      </c>
      <c r="D67">
        <v>268.33</v>
      </c>
      <c r="E67">
        <v>218.52</v>
      </c>
      <c r="F67">
        <v>1.23</v>
      </c>
      <c r="G67">
        <v>89.6</v>
      </c>
      <c r="H67">
        <v>198.09</v>
      </c>
      <c r="I67">
        <v>23.66</v>
      </c>
      <c r="J67">
        <v>20.63</v>
      </c>
      <c r="K67">
        <v>0.53600000000000003</v>
      </c>
      <c r="L67" s="16">
        <f t="shared" ref="L67:L130" si="4">4*PI()*B67/(C67^2)</f>
        <v>0.21652929262225171</v>
      </c>
      <c r="M67">
        <f t="shared" si="3"/>
        <v>371.59742787149366</v>
      </c>
    </row>
    <row r="68" spans="1:13" x14ac:dyDescent="0.25">
      <c r="A68" t="s">
        <v>498</v>
      </c>
      <c r="B68">
        <v>14544.03</v>
      </c>
      <c r="C68">
        <v>1002.63</v>
      </c>
      <c r="D68">
        <v>228.7</v>
      </c>
      <c r="E68">
        <v>145.15</v>
      </c>
      <c r="F68">
        <v>1.58</v>
      </c>
      <c r="G68">
        <v>62.89</v>
      </c>
      <c r="H68">
        <v>136.08000000000001</v>
      </c>
      <c r="I68">
        <v>18.48</v>
      </c>
      <c r="J68">
        <v>19.600000000000001</v>
      </c>
      <c r="K68">
        <v>0.53600000000000003</v>
      </c>
      <c r="L68" s="16">
        <f t="shared" si="4"/>
        <v>0.1818081030359214</v>
      </c>
      <c r="M68">
        <f t="shared" si="3"/>
        <v>411.79121908272856</v>
      </c>
    </row>
    <row r="69" spans="1:13" x14ac:dyDescent="0.25">
      <c r="A69" t="s">
        <v>499</v>
      </c>
      <c r="B69">
        <v>4957.21</v>
      </c>
      <c r="C69">
        <v>361.52</v>
      </c>
      <c r="D69">
        <v>95.87</v>
      </c>
      <c r="E69">
        <v>87.84</v>
      </c>
      <c r="F69">
        <v>1.0900000000000001</v>
      </c>
      <c r="G69">
        <v>31.72</v>
      </c>
      <c r="H69">
        <v>79.45</v>
      </c>
      <c r="I69">
        <v>18.46</v>
      </c>
      <c r="J69">
        <v>14.66</v>
      </c>
      <c r="K69">
        <v>0.53600000000000003</v>
      </c>
      <c r="L69" s="16">
        <f t="shared" si="4"/>
        <v>0.47663126242852583</v>
      </c>
      <c r="M69">
        <f t="shared" si="3"/>
        <v>632.79229825619632</v>
      </c>
    </row>
    <row r="70" spans="1:13" x14ac:dyDescent="0.25">
      <c r="A70" t="s">
        <v>499</v>
      </c>
      <c r="B70">
        <v>43848.09</v>
      </c>
      <c r="C70">
        <v>2441.23</v>
      </c>
      <c r="D70">
        <v>394.2</v>
      </c>
      <c r="E70">
        <v>344.92</v>
      </c>
      <c r="F70">
        <v>1.1399999999999999</v>
      </c>
      <c r="G70">
        <v>125.64</v>
      </c>
      <c r="H70">
        <v>236.28</v>
      </c>
      <c r="I70">
        <v>22.84</v>
      </c>
      <c r="J70">
        <v>17.87</v>
      </c>
      <c r="K70">
        <v>0.53600000000000003</v>
      </c>
      <c r="L70" s="16">
        <f t="shared" si="4"/>
        <v>9.2457713251558854E-2</v>
      </c>
      <c r="M70">
        <f t="shared" si="3"/>
        <v>313.73737496704769</v>
      </c>
    </row>
    <row r="71" spans="1:13" x14ac:dyDescent="0.25">
      <c r="A71" t="s">
        <v>500</v>
      </c>
      <c r="B71">
        <v>70491.960000000006</v>
      </c>
      <c r="C71">
        <v>2892.87</v>
      </c>
      <c r="D71">
        <v>577.1</v>
      </c>
      <c r="E71">
        <v>344.12</v>
      </c>
      <c r="F71">
        <v>1.68</v>
      </c>
      <c r="G71">
        <v>167.85</v>
      </c>
      <c r="H71">
        <v>299.58999999999997</v>
      </c>
      <c r="I71">
        <v>28.91</v>
      </c>
      <c r="J71">
        <v>31.92</v>
      </c>
      <c r="K71">
        <v>0.66900000000000004</v>
      </c>
      <c r="L71" s="16">
        <f t="shared" si="4"/>
        <v>0.10585018336268444</v>
      </c>
      <c r="M71">
        <f t="shared" si="3"/>
        <v>313.30517728575302</v>
      </c>
    </row>
    <row r="72" spans="1:13" x14ac:dyDescent="0.25">
      <c r="A72" t="s">
        <v>500</v>
      </c>
      <c r="B72">
        <v>42022.57</v>
      </c>
      <c r="C72">
        <v>2221.37</v>
      </c>
      <c r="D72">
        <v>465.97</v>
      </c>
      <c r="E72">
        <v>348.8</v>
      </c>
      <c r="F72">
        <v>1.34</v>
      </c>
      <c r="G72">
        <v>130.07</v>
      </c>
      <c r="H72">
        <v>231.31</v>
      </c>
      <c r="I72">
        <v>23.33</v>
      </c>
      <c r="J72">
        <v>21.34</v>
      </c>
      <c r="K72">
        <v>0.66900000000000004</v>
      </c>
      <c r="L72" s="16">
        <f t="shared" si="4"/>
        <v>0.10701648163179676</v>
      </c>
      <c r="M72">
        <f t="shared" si="3"/>
        <v>324.58407830479388</v>
      </c>
    </row>
    <row r="73" spans="1:13" x14ac:dyDescent="0.25">
      <c r="A73" t="s">
        <v>501</v>
      </c>
      <c r="B73">
        <v>1112.92</v>
      </c>
      <c r="C73">
        <v>171.39</v>
      </c>
      <c r="D73">
        <v>52.22</v>
      </c>
      <c r="E73">
        <v>49.54</v>
      </c>
      <c r="F73">
        <v>1.05</v>
      </c>
      <c r="G73">
        <v>16.2</v>
      </c>
      <c r="H73">
        <v>37.64</v>
      </c>
      <c r="I73">
        <v>6</v>
      </c>
      <c r="J73">
        <v>4.0599999999999996</v>
      </c>
      <c r="K73">
        <v>0.66900000000000004</v>
      </c>
      <c r="L73" s="16">
        <f t="shared" si="4"/>
        <v>0.47610512182873588</v>
      </c>
      <c r="M73">
        <f t="shared" si="3"/>
        <v>468.11467605968409</v>
      </c>
    </row>
    <row r="74" spans="1:13" x14ac:dyDescent="0.25">
      <c r="A74" t="s">
        <v>501</v>
      </c>
      <c r="B74">
        <v>13693.03</v>
      </c>
      <c r="C74">
        <v>1000.22</v>
      </c>
      <c r="D74">
        <v>292.57</v>
      </c>
      <c r="E74">
        <v>162.69</v>
      </c>
      <c r="F74">
        <v>1.8</v>
      </c>
      <c r="G74">
        <v>78.22</v>
      </c>
      <c r="H74">
        <v>132.04</v>
      </c>
      <c r="I74">
        <v>6.47</v>
      </c>
      <c r="J74">
        <v>20.25</v>
      </c>
      <c r="K74">
        <v>0.66900000000000004</v>
      </c>
      <c r="L74" s="16">
        <f t="shared" si="4"/>
        <v>0.17199600324750314</v>
      </c>
      <c r="M74">
        <f t="shared" si="3"/>
        <v>182.18388567013548</v>
      </c>
    </row>
    <row r="75" spans="1:13" x14ac:dyDescent="0.25">
      <c r="A75" t="s">
        <v>501</v>
      </c>
      <c r="B75">
        <v>11050.34</v>
      </c>
      <c r="C75">
        <v>672.84</v>
      </c>
      <c r="D75">
        <v>159.34</v>
      </c>
      <c r="E75">
        <v>150.63999999999999</v>
      </c>
      <c r="F75">
        <v>1.06</v>
      </c>
      <c r="G75">
        <v>54.96</v>
      </c>
      <c r="H75">
        <v>118.62</v>
      </c>
      <c r="I75">
        <v>14.48</v>
      </c>
      <c r="J75">
        <v>4.9000000000000004</v>
      </c>
      <c r="K75">
        <v>0.66900000000000004</v>
      </c>
      <c r="L75" s="16">
        <f t="shared" si="4"/>
        <v>0.30673398752087</v>
      </c>
      <c r="M75">
        <f t="shared" si="3"/>
        <v>378.12854390279455</v>
      </c>
    </row>
    <row r="76" spans="1:13" x14ac:dyDescent="0.25">
      <c r="A76" t="s">
        <v>502</v>
      </c>
      <c r="B76">
        <v>33995.9</v>
      </c>
      <c r="C76">
        <v>1336.3</v>
      </c>
      <c r="D76">
        <v>333.41</v>
      </c>
      <c r="E76">
        <v>213.57</v>
      </c>
      <c r="F76">
        <v>1.56</v>
      </c>
      <c r="G76">
        <v>99.19</v>
      </c>
      <c r="H76">
        <v>208.05</v>
      </c>
      <c r="I76">
        <v>30.76</v>
      </c>
      <c r="J76">
        <v>32.17</v>
      </c>
      <c r="K76">
        <v>0.66900000000000004</v>
      </c>
      <c r="L76" s="16">
        <f t="shared" si="4"/>
        <v>0.23923706748407847</v>
      </c>
      <c r="M76">
        <f t="shared" si="3"/>
        <v>440.76371754230621</v>
      </c>
    </row>
    <row r="77" spans="1:13" x14ac:dyDescent="0.25">
      <c r="A77" t="s">
        <v>502</v>
      </c>
      <c r="B77">
        <v>88089.85</v>
      </c>
      <c r="C77">
        <v>3230.96</v>
      </c>
      <c r="D77">
        <v>520.19000000000005</v>
      </c>
      <c r="E77">
        <v>413.08</v>
      </c>
      <c r="F77">
        <v>1.26</v>
      </c>
      <c r="G77">
        <v>154.63</v>
      </c>
      <c r="H77">
        <v>334.9</v>
      </c>
      <c r="I77">
        <v>32.44</v>
      </c>
      <c r="J77">
        <v>28.83</v>
      </c>
      <c r="K77">
        <v>0.66900000000000004</v>
      </c>
      <c r="L77" s="16">
        <f t="shared" si="4"/>
        <v>0.10604069652279287</v>
      </c>
      <c r="M77">
        <f t="shared" si="3"/>
        <v>314.25594839895001</v>
      </c>
    </row>
    <row r="78" spans="1:13" x14ac:dyDescent="0.25">
      <c r="A78" t="s">
        <v>502</v>
      </c>
      <c r="B78">
        <v>12367.65</v>
      </c>
      <c r="C78">
        <v>935.28</v>
      </c>
      <c r="D78">
        <v>209.55</v>
      </c>
      <c r="E78">
        <v>135.24</v>
      </c>
      <c r="F78">
        <v>1.55</v>
      </c>
      <c r="G78">
        <v>60.43</v>
      </c>
      <c r="H78">
        <v>125.49</v>
      </c>
      <c r="I78">
        <v>13.93</v>
      </c>
      <c r="J78">
        <v>14.77</v>
      </c>
      <c r="K78">
        <v>0.66900000000000004</v>
      </c>
      <c r="L78" s="16">
        <f t="shared" si="4"/>
        <v>0.17766985805906105</v>
      </c>
      <c r="M78">
        <f t="shared" si="3"/>
        <v>350.44877503842929</v>
      </c>
    </row>
    <row r="79" spans="1:13" x14ac:dyDescent="0.25">
      <c r="A79" t="s">
        <v>502</v>
      </c>
      <c r="B79">
        <v>3553.46</v>
      </c>
      <c r="C79">
        <v>485.38</v>
      </c>
      <c r="D79">
        <v>106.45</v>
      </c>
      <c r="E79">
        <v>81.680000000000007</v>
      </c>
      <c r="F79">
        <v>1.3</v>
      </c>
      <c r="G79">
        <v>36.770000000000003</v>
      </c>
      <c r="H79">
        <v>67.260000000000005</v>
      </c>
      <c r="I79">
        <v>9.16</v>
      </c>
      <c r="J79">
        <v>8.43</v>
      </c>
      <c r="K79">
        <v>0.66900000000000004</v>
      </c>
      <c r="L79" s="16">
        <f t="shared" si="4"/>
        <v>0.18953854414523558</v>
      </c>
      <c r="M79">
        <f t="shared" si="3"/>
        <v>412.72600824453622</v>
      </c>
    </row>
    <row r="80" spans="1:13" x14ac:dyDescent="0.25">
      <c r="A80" t="s">
        <v>503</v>
      </c>
      <c r="B80">
        <v>25497.71</v>
      </c>
      <c r="C80">
        <v>2307.73</v>
      </c>
      <c r="D80">
        <v>326.04000000000002</v>
      </c>
      <c r="E80">
        <v>249.72</v>
      </c>
      <c r="F80">
        <v>1.31</v>
      </c>
      <c r="G80">
        <v>98.52</v>
      </c>
      <c r="H80">
        <v>180.18</v>
      </c>
      <c r="I80">
        <v>12.9</v>
      </c>
      <c r="J80">
        <v>11.9</v>
      </c>
      <c r="K80">
        <v>0.66900000000000004</v>
      </c>
      <c r="L80" s="16">
        <f t="shared" si="4"/>
        <v>6.0164602219709575E-2</v>
      </c>
      <c r="M80">
        <f t="shared" si="3"/>
        <v>246.75016443681622</v>
      </c>
    </row>
    <row r="81" spans="1:13" x14ac:dyDescent="0.25">
      <c r="A81" t="s">
        <v>503</v>
      </c>
      <c r="B81">
        <v>6383.06</v>
      </c>
      <c r="C81">
        <v>522.20000000000005</v>
      </c>
      <c r="D81">
        <v>129.21</v>
      </c>
      <c r="E81">
        <v>113.81</v>
      </c>
      <c r="F81">
        <v>1.1399999999999999</v>
      </c>
      <c r="G81">
        <v>41.63</v>
      </c>
      <c r="H81">
        <v>90.15</v>
      </c>
      <c r="I81">
        <v>18.440000000000001</v>
      </c>
      <c r="J81">
        <v>8.01</v>
      </c>
      <c r="K81">
        <v>0.66900000000000004</v>
      </c>
      <c r="L81" s="16">
        <f t="shared" si="4"/>
        <v>0.29414742834352181</v>
      </c>
      <c r="M81">
        <f t="shared" si="3"/>
        <v>571.46165829791175</v>
      </c>
    </row>
    <row r="82" spans="1:13" x14ac:dyDescent="0.25">
      <c r="A82" t="s">
        <v>503</v>
      </c>
      <c r="B82">
        <v>5910.64</v>
      </c>
      <c r="C82">
        <v>638.02</v>
      </c>
      <c r="D82">
        <v>149.97</v>
      </c>
      <c r="E82">
        <v>127.87</v>
      </c>
      <c r="F82">
        <v>1.17</v>
      </c>
      <c r="G82">
        <v>44</v>
      </c>
      <c r="H82">
        <v>86.75</v>
      </c>
      <c r="I82">
        <v>11.93</v>
      </c>
      <c r="J82">
        <v>10.42</v>
      </c>
      <c r="K82">
        <v>0.66900000000000004</v>
      </c>
      <c r="L82" s="16">
        <f t="shared" si="4"/>
        <v>0.18246341002163596</v>
      </c>
      <c r="M82">
        <f t="shared" si="3"/>
        <v>415.95630988660997</v>
      </c>
    </row>
    <row r="83" spans="1:13" x14ac:dyDescent="0.25">
      <c r="A83" t="s">
        <v>503</v>
      </c>
      <c r="B83">
        <v>45279.32</v>
      </c>
      <c r="C83">
        <v>2852.03</v>
      </c>
      <c r="D83">
        <v>535.59</v>
      </c>
      <c r="E83">
        <v>375.58</v>
      </c>
      <c r="F83">
        <v>1.43</v>
      </c>
      <c r="G83">
        <v>170.25</v>
      </c>
      <c r="H83">
        <v>240.11</v>
      </c>
      <c r="I83">
        <v>18.78</v>
      </c>
      <c r="J83">
        <v>18.239999999999998</v>
      </c>
      <c r="K83">
        <v>0.66900000000000004</v>
      </c>
      <c r="L83" s="16">
        <f t="shared" si="4"/>
        <v>6.9952232777413595E-2</v>
      </c>
      <c r="M83">
        <f t="shared" si="3"/>
        <v>264.83734214207715</v>
      </c>
    </row>
    <row r="84" spans="1:13" x14ac:dyDescent="0.25">
      <c r="A84" t="s">
        <v>504</v>
      </c>
      <c r="B84">
        <v>684694.62</v>
      </c>
      <c r="C84">
        <v>23266.52</v>
      </c>
      <c r="D84">
        <v>2012.44</v>
      </c>
      <c r="E84">
        <v>1478.62</v>
      </c>
      <c r="F84">
        <v>1.36</v>
      </c>
      <c r="G84">
        <v>617.29</v>
      </c>
      <c r="H84">
        <v>933.69</v>
      </c>
      <c r="I84">
        <v>27.92</v>
      </c>
      <c r="J84">
        <v>25.13</v>
      </c>
      <c r="K84">
        <v>1.1479999999999999</v>
      </c>
      <c r="L84" s="16">
        <f t="shared" si="4"/>
        <v>1.5894391972819551E-2</v>
      </c>
      <c r="M84">
        <f t="shared" si="3"/>
        <v>122.72162966141742</v>
      </c>
    </row>
    <row r="85" spans="1:13" x14ac:dyDescent="0.25">
      <c r="A85" t="s">
        <v>504</v>
      </c>
      <c r="B85">
        <v>31787.84</v>
      </c>
      <c r="C85">
        <v>1881.57</v>
      </c>
      <c r="D85">
        <v>345.55</v>
      </c>
      <c r="E85">
        <v>298.48</v>
      </c>
      <c r="F85">
        <v>1.1599999999999999</v>
      </c>
      <c r="G85">
        <v>100.44</v>
      </c>
      <c r="H85">
        <v>201.18</v>
      </c>
      <c r="I85">
        <v>23.24</v>
      </c>
      <c r="J85">
        <v>20.57</v>
      </c>
      <c r="K85">
        <v>1.1479999999999999</v>
      </c>
      <c r="L85" s="16">
        <f t="shared" si="4"/>
        <v>0.11283143781350141</v>
      </c>
      <c r="M85">
        <f t="shared" si="3"/>
        <v>361.80286744616484</v>
      </c>
    </row>
    <row r="86" spans="1:13" x14ac:dyDescent="0.25">
      <c r="A86" t="s">
        <v>504</v>
      </c>
      <c r="B86">
        <v>11515.85</v>
      </c>
      <c r="C86">
        <v>672.73</v>
      </c>
      <c r="D86">
        <v>218.12</v>
      </c>
      <c r="E86">
        <v>166.46</v>
      </c>
      <c r="F86">
        <v>1.31</v>
      </c>
      <c r="G86">
        <v>70.459999999999994</v>
      </c>
      <c r="H86">
        <v>121.09</v>
      </c>
      <c r="I86">
        <v>22.17</v>
      </c>
      <c r="J86">
        <v>20.68</v>
      </c>
      <c r="K86">
        <v>1.1479999999999999</v>
      </c>
      <c r="L86" s="16">
        <f t="shared" si="4"/>
        <v>0.31976010135118249</v>
      </c>
      <c r="M86">
        <f t="shared" si="3"/>
        <v>522.97012439106425</v>
      </c>
    </row>
    <row r="87" spans="1:13" x14ac:dyDescent="0.25">
      <c r="A87" t="s">
        <v>505</v>
      </c>
      <c r="B87">
        <v>1226.9000000000001</v>
      </c>
      <c r="C87">
        <v>117.29</v>
      </c>
      <c r="D87">
        <v>46.06</v>
      </c>
      <c r="E87">
        <v>41.24</v>
      </c>
      <c r="F87">
        <v>1.1200000000000001</v>
      </c>
      <c r="G87">
        <v>14.84</v>
      </c>
      <c r="H87">
        <v>39.520000000000003</v>
      </c>
      <c r="I87">
        <v>20.81</v>
      </c>
      <c r="J87">
        <v>17.010000000000002</v>
      </c>
      <c r="K87">
        <v>0.53600000000000003</v>
      </c>
      <c r="L87" s="16">
        <f t="shared" si="4"/>
        <v>1.1207198339024487</v>
      </c>
      <c r="M87">
        <f t="shared" si="3"/>
        <v>1217.6292270388994</v>
      </c>
    </row>
    <row r="88" spans="1:13" x14ac:dyDescent="0.25">
      <c r="A88" t="s">
        <v>505</v>
      </c>
      <c r="B88">
        <v>31024.639999999999</v>
      </c>
      <c r="C88">
        <v>1743.89</v>
      </c>
      <c r="D88">
        <v>292.43</v>
      </c>
      <c r="E88">
        <v>290.29000000000002</v>
      </c>
      <c r="F88">
        <v>1.01</v>
      </c>
      <c r="G88">
        <v>99.47</v>
      </c>
      <c r="H88">
        <v>198.75</v>
      </c>
      <c r="I88">
        <v>19.309999999999999</v>
      </c>
      <c r="J88">
        <v>9.5</v>
      </c>
      <c r="K88">
        <v>0.53600000000000003</v>
      </c>
      <c r="L88" s="16">
        <f t="shared" si="4"/>
        <v>0.12819717062573385</v>
      </c>
      <c r="M88">
        <f t="shared" si="3"/>
        <v>315.01487216498253</v>
      </c>
    </row>
    <row r="89" spans="1:13" x14ac:dyDescent="0.25">
      <c r="A89" t="s">
        <v>505</v>
      </c>
      <c r="B89">
        <v>29020.639999999999</v>
      </c>
      <c r="C89">
        <v>2002.04</v>
      </c>
      <c r="D89">
        <v>358.31</v>
      </c>
      <c r="E89">
        <v>283.86</v>
      </c>
      <c r="F89">
        <v>1.26</v>
      </c>
      <c r="G89">
        <v>126.36</v>
      </c>
      <c r="H89">
        <v>192.22</v>
      </c>
      <c r="I89">
        <v>21.84</v>
      </c>
      <c r="J89">
        <v>19.989999999999998</v>
      </c>
      <c r="K89">
        <v>0.53600000000000003</v>
      </c>
      <c r="L89" s="16">
        <f t="shared" si="4"/>
        <v>9.0985324702948261E-2</v>
      </c>
      <c r="M89">
        <f t="shared" si="3"/>
        <v>357.03779973804814</v>
      </c>
    </row>
    <row r="90" spans="1:13" x14ac:dyDescent="0.25">
      <c r="A90" t="s">
        <v>506</v>
      </c>
      <c r="B90">
        <v>87656.43</v>
      </c>
      <c r="C90">
        <v>4038.36</v>
      </c>
      <c r="D90">
        <v>804.73</v>
      </c>
      <c r="E90">
        <v>415.75</v>
      </c>
      <c r="F90">
        <v>1.94</v>
      </c>
      <c r="G90">
        <v>237.75</v>
      </c>
      <c r="H90">
        <v>334.08</v>
      </c>
      <c r="I90">
        <v>24.58</v>
      </c>
      <c r="J90">
        <v>29.07</v>
      </c>
      <c r="K90">
        <v>0.66900000000000004</v>
      </c>
      <c r="L90" s="16">
        <f t="shared" si="4"/>
        <v>6.754350289875001E-2</v>
      </c>
      <c r="M90">
        <f t="shared" si="3"/>
        <v>252.19476644646471</v>
      </c>
    </row>
    <row r="91" spans="1:13" x14ac:dyDescent="0.25">
      <c r="A91" t="s">
        <v>506</v>
      </c>
      <c r="B91">
        <v>6705.77</v>
      </c>
      <c r="C91">
        <v>392.99</v>
      </c>
      <c r="D91">
        <v>114.48</v>
      </c>
      <c r="E91">
        <v>113.14</v>
      </c>
      <c r="F91">
        <v>1.01</v>
      </c>
      <c r="G91">
        <v>38.590000000000003</v>
      </c>
      <c r="H91">
        <v>92.4</v>
      </c>
      <c r="I91">
        <v>22.98</v>
      </c>
      <c r="J91">
        <v>11.96</v>
      </c>
      <c r="K91">
        <v>0.66900000000000004</v>
      </c>
      <c r="L91" s="16">
        <f t="shared" si="4"/>
        <v>0.54562657993905417</v>
      </c>
      <c r="M91">
        <f t="shared" si="3"/>
        <v>668.17987525782689</v>
      </c>
    </row>
    <row r="92" spans="1:13" x14ac:dyDescent="0.25">
      <c r="A92" t="s">
        <v>506</v>
      </c>
      <c r="B92">
        <v>20033.05</v>
      </c>
      <c r="C92">
        <v>1355.72</v>
      </c>
      <c r="D92">
        <v>340.1</v>
      </c>
      <c r="E92">
        <v>247.71</v>
      </c>
      <c r="F92">
        <v>1.37</v>
      </c>
      <c r="G92">
        <v>106.95</v>
      </c>
      <c r="H92">
        <v>159.71</v>
      </c>
      <c r="I92">
        <v>19</v>
      </c>
      <c r="J92">
        <v>18.32</v>
      </c>
      <c r="K92">
        <v>0.66900000000000004</v>
      </c>
      <c r="L92" s="16">
        <f t="shared" si="4"/>
        <v>0.13696731210781368</v>
      </c>
      <c r="M92">
        <f t="shared" si="3"/>
        <v>370.41463873249</v>
      </c>
    </row>
    <row r="93" spans="1:13" x14ac:dyDescent="0.25">
      <c r="A93" t="s">
        <v>506</v>
      </c>
      <c r="B93">
        <v>1092.3</v>
      </c>
      <c r="C93">
        <v>107.12</v>
      </c>
      <c r="D93">
        <v>40.840000000000003</v>
      </c>
      <c r="E93">
        <v>38.83</v>
      </c>
      <c r="F93">
        <v>1.05</v>
      </c>
      <c r="G93">
        <v>13.72</v>
      </c>
      <c r="H93">
        <v>37.29</v>
      </c>
      <c r="I93">
        <v>20.74</v>
      </c>
      <c r="J93">
        <v>16.28</v>
      </c>
      <c r="K93">
        <v>0.66900000000000004</v>
      </c>
      <c r="L93" s="16">
        <f t="shared" si="4"/>
        <v>1.1962189269340824</v>
      </c>
      <c r="M93">
        <f t="shared" si="3"/>
        <v>1272.1081749668447</v>
      </c>
    </row>
    <row r="94" spans="1:13" x14ac:dyDescent="0.25">
      <c r="A94" t="s">
        <v>507</v>
      </c>
      <c r="B94">
        <v>2469.67</v>
      </c>
      <c r="C94">
        <v>173.4</v>
      </c>
      <c r="D94">
        <v>64.94</v>
      </c>
      <c r="E94">
        <v>58.92</v>
      </c>
      <c r="F94">
        <v>1.1000000000000001</v>
      </c>
      <c r="G94">
        <v>20.75</v>
      </c>
      <c r="H94">
        <v>56.08</v>
      </c>
      <c r="I94">
        <v>29.98</v>
      </c>
      <c r="J94">
        <v>26.82</v>
      </c>
      <c r="K94">
        <v>0.66900000000000004</v>
      </c>
      <c r="L94" s="16">
        <f t="shared" si="4"/>
        <v>1.0321685070276543</v>
      </c>
      <c r="M94">
        <f t="shared" si="3"/>
        <v>1232.4515275295162</v>
      </c>
    </row>
    <row r="95" spans="1:13" x14ac:dyDescent="0.25">
      <c r="A95" t="s">
        <v>507</v>
      </c>
      <c r="B95">
        <v>39163.839999999997</v>
      </c>
      <c r="C95">
        <v>2234.09</v>
      </c>
      <c r="D95">
        <v>464.63</v>
      </c>
      <c r="E95">
        <v>276.5</v>
      </c>
      <c r="F95">
        <v>1.68</v>
      </c>
      <c r="G95">
        <v>141.94</v>
      </c>
      <c r="H95">
        <v>223.3</v>
      </c>
      <c r="I95">
        <v>18.23</v>
      </c>
      <c r="J95">
        <v>20.260000000000002</v>
      </c>
      <c r="K95">
        <v>0.66900000000000004</v>
      </c>
      <c r="L95" s="16">
        <f t="shared" si="4"/>
        <v>9.8603834118317454E-2</v>
      </c>
      <c r="M95">
        <f t="shared" si="3"/>
        <v>274.07492570471004</v>
      </c>
    </row>
    <row r="96" spans="1:13" x14ac:dyDescent="0.25">
      <c r="A96" t="s">
        <v>507</v>
      </c>
      <c r="B96">
        <v>2063.14</v>
      </c>
      <c r="C96">
        <v>206.2</v>
      </c>
      <c r="D96">
        <v>59.58</v>
      </c>
      <c r="E96">
        <v>56.24</v>
      </c>
      <c r="F96">
        <v>1.06</v>
      </c>
      <c r="G96">
        <v>21.1</v>
      </c>
      <c r="H96">
        <v>51.25</v>
      </c>
      <c r="I96">
        <v>12.73</v>
      </c>
      <c r="J96">
        <v>12.51</v>
      </c>
      <c r="K96">
        <v>0.66900000000000004</v>
      </c>
      <c r="L96" s="16">
        <f t="shared" si="4"/>
        <v>0.6097632431789356</v>
      </c>
      <c r="M96">
        <f t="shared" si="3"/>
        <v>667.51122876258296</v>
      </c>
    </row>
    <row r="97" spans="1:13" x14ac:dyDescent="0.25">
      <c r="A97" t="s">
        <v>507</v>
      </c>
      <c r="B97">
        <v>5762.72</v>
      </c>
      <c r="C97">
        <v>474</v>
      </c>
      <c r="D97">
        <v>122.52</v>
      </c>
      <c r="E97">
        <v>100.42</v>
      </c>
      <c r="F97">
        <v>1.22</v>
      </c>
      <c r="G97">
        <v>35.18</v>
      </c>
      <c r="H97">
        <v>85.66</v>
      </c>
      <c r="I97">
        <v>15.37</v>
      </c>
      <c r="J97">
        <v>12.38</v>
      </c>
      <c r="K97">
        <v>0.66900000000000004</v>
      </c>
      <c r="L97" s="16">
        <f t="shared" si="4"/>
        <v>0.3223151349800597</v>
      </c>
      <c r="M97">
        <f t="shared" si="3"/>
        <v>514.59739873006902</v>
      </c>
    </row>
    <row r="98" spans="1:13" x14ac:dyDescent="0.25">
      <c r="A98" t="s">
        <v>508</v>
      </c>
      <c r="B98">
        <v>59312.54</v>
      </c>
      <c r="C98">
        <v>3141.25</v>
      </c>
      <c r="D98">
        <v>647.4</v>
      </c>
      <c r="E98">
        <v>493.41</v>
      </c>
      <c r="F98">
        <v>1.31</v>
      </c>
      <c r="G98">
        <v>217.8</v>
      </c>
      <c r="H98">
        <v>274.81</v>
      </c>
      <c r="I98">
        <v>23.17</v>
      </c>
      <c r="J98">
        <v>20.399999999999999</v>
      </c>
      <c r="K98">
        <v>0.66900000000000004</v>
      </c>
      <c r="L98" s="16">
        <f t="shared" si="4"/>
        <v>7.5535547856306284E-2</v>
      </c>
      <c r="M98">
        <f t="shared" ref="M98:M129" si="5">ka*rho*(I98/H98)^(3-(2*Dalpha))</f>
        <v>281.23265697643831</v>
      </c>
    </row>
    <row r="99" spans="1:13" x14ac:dyDescent="0.25">
      <c r="A99" t="s">
        <v>508</v>
      </c>
      <c r="B99">
        <v>38193.9</v>
      </c>
      <c r="C99">
        <v>2163.12</v>
      </c>
      <c r="D99">
        <v>557.02</v>
      </c>
      <c r="E99">
        <v>259.08999999999997</v>
      </c>
      <c r="F99">
        <v>2.15</v>
      </c>
      <c r="G99">
        <v>159.38999999999999</v>
      </c>
      <c r="H99">
        <v>220.52</v>
      </c>
      <c r="I99">
        <v>21.44</v>
      </c>
      <c r="J99">
        <v>26.56</v>
      </c>
      <c r="K99">
        <v>0.66900000000000004</v>
      </c>
      <c r="L99" s="16">
        <f t="shared" si="4"/>
        <v>0.10257526441512904</v>
      </c>
      <c r="M99">
        <f t="shared" si="5"/>
        <v>315.18996816621433</v>
      </c>
    </row>
    <row r="100" spans="1:13" x14ac:dyDescent="0.25">
      <c r="A100" t="s">
        <v>508</v>
      </c>
      <c r="B100">
        <v>54394.25</v>
      </c>
      <c r="C100">
        <v>3852.25</v>
      </c>
      <c r="D100">
        <v>636.67999999999995</v>
      </c>
      <c r="E100">
        <v>534.91999999999996</v>
      </c>
      <c r="F100">
        <v>1.19</v>
      </c>
      <c r="G100">
        <v>206.42</v>
      </c>
      <c r="H100">
        <v>263.17</v>
      </c>
      <c r="I100">
        <v>17.41</v>
      </c>
      <c r="J100">
        <v>13.76</v>
      </c>
      <c r="K100">
        <v>0.66900000000000004</v>
      </c>
      <c r="L100" s="16">
        <f t="shared" si="4"/>
        <v>4.6061060127460363E-2</v>
      </c>
      <c r="M100">
        <f t="shared" si="5"/>
        <v>231.6332288729657</v>
      </c>
    </row>
    <row r="101" spans="1:13" x14ac:dyDescent="0.25">
      <c r="A101" t="s">
        <v>508</v>
      </c>
      <c r="B101">
        <v>2452.19</v>
      </c>
      <c r="C101">
        <v>172.73</v>
      </c>
      <c r="D101">
        <v>67.62</v>
      </c>
      <c r="E101">
        <v>56.91</v>
      </c>
      <c r="F101">
        <v>1.19</v>
      </c>
      <c r="G101">
        <v>20.86</v>
      </c>
      <c r="H101">
        <v>55.88</v>
      </c>
      <c r="I101">
        <v>25.6</v>
      </c>
      <c r="J101">
        <v>24.2</v>
      </c>
      <c r="K101">
        <v>0.66900000000000004</v>
      </c>
      <c r="L101" s="16">
        <f t="shared" si="4"/>
        <v>1.0328290270740286</v>
      </c>
      <c r="M101">
        <f t="shared" si="5"/>
        <v>1089.2756687927895</v>
      </c>
    </row>
    <row r="102" spans="1:13" x14ac:dyDescent="0.25">
      <c r="A102" t="s">
        <v>509</v>
      </c>
      <c r="B102">
        <v>10762.23</v>
      </c>
      <c r="C102">
        <v>638.15</v>
      </c>
      <c r="D102">
        <v>145.93</v>
      </c>
      <c r="E102">
        <v>138.30000000000001</v>
      </c>
      <c r="F102">
        <v>1.06</v>
      </c>
      <c r="G102">
        <v>49.7</v>
      </c>
      <c r="H102">
        <v>117.06</v>
      </c>
      <c r="I102">
        <v>18.420000000000002</v>
      </c>
      <c r="J102">
        <v>12.49</v>
      </c>
      <c r="K102">
        <v>1.089</v>
      </c>
      <c r="L102" s="16">
        <f t="shared" si="4"/>
        <v>0.33209824918158909</v>
      </c>
      <c r="M102">
        <f t="shared" si="5"/>
        <v>463.29310140185856</v>
      </c>
    </row>
    <row r="103" spans="1:13" x14ac:dyDescent="0.25">
      <c r="A103" t="s">
        <v>509</v>
      </c>
      <c r="B103">
        <v>14378.11</v>
      </c>
      <c r="C103">
        <v>1112.96</v>
      </c>
      <c r="D103">
        <v>295.12</v>
      </c>
      <c r="E103">
        <v>227.6</v>
      </c>
      <c r="F103">
        <v>1.3</v>
      </c>
      <c r="G103">
        <v>89.23</v>
      </c>
      <c r="H103">
        <v>135.30000000000001</v>
      </c>
      <c r="I103">
        <v>16.89</v>
      </c>
      <c r="J103">
        <v>14.99</v>
      </c>
      <c r="K103">
        <v>1.089</v>
      </c>
      <c r="L103" s="16">
        <f t="shared" si="4"/>
        <v>0.14586548954956774</v>
      </c>
      <c r="M103">
        <f t="shared" si="5"/>
        <v>384.96073155425904</v>
      </c>
    </row>
    <row r="104" spans="1:13" x14ac:dyDescent="0.25">
      <c r="A104" t="s">
        <v>509</v>
      </c>
      <c r="B104">
        <v>516387.95</v>
      </c>
      <c r="C104">
        <v>17752.88</v>
      </c>
      <c r="D104">
        <v>1866.55</v>
      </c>
      <c r="E104">
        <v>1213.1500000000001</v>
      </c>
      <c r="F104">
        <v>1.54</v>
      </c>
      <c r="G104">
        <v>490.51</v>
      </c>
      <c r="H104">
        <v>810.85</v>
      </c>
      <c r="I104">
        <v>30.25</v>
      </c>
      <c r="J104">
        <v>30.86</v>
      </c>
      <c r="K104">
        <v>1.089</v>
      </c>
      <c r="L104" s="16">
        <f t="shared" si="4"/>
        <v>2.0589619859476126E-2</v>
      </c>
      <c r="M104">
        <f t="shared" si="5"/>
        <v>146.48016987169837</v>
      </c>
    </row>
    <row r="105" spans="1:13" x14ac:dyDescent="0.25">
      <c r="A105" t="s">
        <v>509</v>
      </c>
      <c r="B105">
        <v>38111.94</v>
      </c>
      <c r="C105">
        <v>1452.73</v>
      </c>
      <c r="D105">
        <v>437.78</v>
      </c>
      <c r="E105">
        <v>186.22</v>
      </c>
      <c r="F105">
        <v>2.35</v>
      </c>
      <c r="G105">
        <v>111.27</v>
      </c>
      <c r="H105">
        <v>220.29</v>
      </c>
      <c r="I105">
        <v>36.57</v>
      </c>
      <c r="J105">
        <v>41.79</v>
      </c>
      <c r="K105">
        <v>1.089</v>
      </c>
      <c r="L105" s="16">
        <f t="shared" si="4"/>
        <v>0.22693480556203233</v>
      </c>
      <c r="M105">
        <f t="shared" si="5"/>
        <v>483.56525724378923</v>
      </c>
    </row>
    <row r="106" spans="1:13" x14ac:dyDescent="0.25">
      <c r="A106" t="s">
        <v>509</v>
      </c>
      <c r="B106">
        <v>26402.16</v>
      </c>
      <c r="C106">
        <v>1051.97</v>
      </c>
      <c r="D106">
        <v>284.23</v>
      </c>
      <c r="E106">
        <v>199.29</v>
      </c>
      <c r="F106">
        <v>1.43</v>
      </c>
      <c r="G106">
        <v>82.29</v>
      </c>
      <c r="H106">
        <v>183.35</v>
      </c>
      <c r="I106">
        <v>32.42</v>
      </c>
      <c r="J106">
        <v>32.25</v>
      </c>
      <c r="K106">
        <v>1.089</v>
      </c>
      <c r="L106" s="16">
        <f t="shared" si="4"/>
        <v>0.29980758284456505</v>
      </c>
      <c r="M106">
        <f t="shared" si="5"/>
        <v>508.60031586747203</v>
      </c>
    </row>
    <row r="107" spans="1:13" x14ac:dyDescent="0.25">
      <c r="A107" t="s">
        <v>509</v>
      </c>
      <c r="B107">
        <v>126152.35</v>
      </c>
      <c r="C107">
        <v>3825.66</v>
      </c>
      <c r="D107">
        <v>810.22</v>
      </c>
      <c r="E107">
        <v>553.21</v>
      </c>
      <c r="F107">
        <v>1.46</v>
      </c>
      <c r="G107">
        <v>233.88</v>
      </c>
      <c r="H107">
        <v>400.78</v>
      </c>
      <c r="I107">
        <v>22.89</v>
      </c>
      <c r="J107">
        <v>22.6</v>
      </c>
      <c r="K107">
        <v>1.089</v>
      </c>
      <c r="L107" s="16">
        <f t="shared" si="4"/>
        <v>0.10831596391050521</v>
      </c>
      <c r="M107">
        <f t="shared" si="5"/>
        <v>205.94096810370272</v>
      </c>
    </row>
    <row r="108" spans="1:13" x14ac:dyDescent="0.25">
      <c r="A108" t="s">
        <v>509</v>
      </c>
      <c r="B108">
        <v>24550.94</v>
      </c>
      <c r="C108">
        <v>1474.51</v>
      </c>
      <c r="D108">
        <v>274.43</v>
      </c>
      <c r="E108">
        <v>266.81</v>
      </c>
      <c r="F108">
        <v>1.03</v>
      </c>
      <c r="G108">
        <v>100.74</v>
      </c>
      <c r="H108">
        <v>176.8</v>
      </c>
      <c r="I108">
        <v>18.88</v>
      </c>
      <c r="J108">
        <v>9.75</v>
      </c>
      <c r="K108">
        <v>1.089</v>
      </c>
      <c r="L108" s="16">
        <f t="shared" si="4"/>
        <v>0.14190004868535164</v>
      </c>
      <c r="M108">
        <f t="shared" si="5"/>
        <v>339.75568474058383</v>
      </c>
    </row>
    <row r="109" spans="1:13" x14ac:dyDescent="0.25">
      <c r="A109" t="s">
        <v>510</v>
      </c>
      <c r="B109">
        <v>708.63</v>
      </c>
      <c r="C109">
        <v>96.41</v>
      </c>
      <c r="D109">
        <v>40.17</v>
      </c>
      <c r="E109">
        <v>28.79</v>
      </c>
      <c r="F109">
        <v>1.4</v>
      </c>
      <c r="G109">
        <v>12.56</v>
      </c>
      <c r="H109">
        <v>30.04</v>
      </c>
      <c r="I109">
        <v>14.12</v>
      </c>
      <c r="J109">
        <v>14.06</v>
      </c>
      <c r="K109">
        <v>0.66900000000000004</v>
      </c>
      <c r="L109" s="16">
        <f t="shared" si="4"/>
        <v>0.95804350871672572</v>
      </c>
      <c r="M109">
        <f t="shared" si="5"/>
        <v>1111.8821630817765</v>
      </c>
    </row>
    <row r="110" spans="1:13" x14ac:dyDescent="0.25">
      <c r="A110" t="s">
        <v>510</v>
      </c>
      <c r="B110">
        <v>22758.21</v>
      </c>
      <c r="C110">
        <v>1587.36</v>
      </c>
      <c r="D110">
        <v>333.41</v>
      </c>
      <c r="E110">
        <v>243.02</v>
      </c>
      <c r="F110">
        <v>1.37</v>
      </c>
      <c r="G110">
        <v>100.08</v>
      </c>
      <c r="H110">
        <v>170.23</v>
      </c>
      <c r="I110">
        <v>19.55</v>
      </c>
      <c r="J110">
        <v>18.59</v>
      </c>
      <c r="K110">
        <v>0.66900000000000004</v>
      </c>
      <c r="L110" s="16">
        <f t="shared" si="4"/>
        <v>0.11350032365996181</v>
      </c>
      <c r="M110">
        <f t="shared" si="5"/>
        <v>360.11356307535561</v>
      </c>
    </row>
    <row r="111" spans="1:13" x14ac:dyDescent="0.25">
      <c r="A111" t="s">
        <v>510</v>
      </c>
      <c r="B111">
        <v>20337.39</v>
      </c>
      <c r="C111">
        <v>1476.23</v>
      </c>
      <c r="D111">
        <v>313.99</v>
      </c>
      <c r="E111">
        <v>261.10000000000002</v>
      </c>
      <c r="F111">
        <v>1.2</v>
      </c>
      <c r="G111">
        <v>110.03</v>
      </c>
      <c r="H111">
        <v>160.91999999999999</v>
      </c>
      <c r="I111">
        <v>15.1</v>
      </c>
      <c r="J111">
        <v>12.23</v>
      </c>
      <c r="K111">
        <v>0.66900000000000004</v>
      </c>
      <c r="L111" s="16">
        <f t="shared" si="4"/>
        <v>0.11727272786155997</v>
      </c>
      <c r="M111">
        <f t="shared" si="5"/>
        <v>306.36876599138992</v>
      </c>
    </row>
    <row r="112" spans="1:13" x14ac:dyDescent="0.25">
      <c r="A112" t="s">
        <v>510</v>
      </c>
      <c r="B112">
        <v>22285.79</v>
      </c>
      <c r="C112">
        <v>1648.28</v>
      </c>
      <c r="D112">
        <v>332.74</v>
      </c>
      <c r="E112">
        <v>168.71</v>
      </c>
      <c r="F112">
        <v>1.97</v>
      </c>
      <c r="G112">
        <v>82.89</v>
      </c>
      <c r="H112">
        <v>168.45</v>
      </c>
      <c r="I112">
        <v>14.67</v>
      </c>
      <c r="J112">
        <v>16.78</v>
      </c>
      <c r="K112">
        <v>0.66900000000000004</v>
      </c>
      <c r="L112" s="16">
        <f t="shared" si="4"/>
        <v>0.10308035839673355</v>
      </c>
      <c r="M112">
        <f t="shared" si="5"/>
        <v>288.61455391967877</v>
      </c>
    </row>
    <row r="113" spans="1:13" x14ac:dyDescent="0.25">
      <c r="A113" t="s">
        <v>510</v>
      </c>
      <c r="B113">
        <v>5096.67</v>
      </c>
      <c r="C113">
        <v>400.36</v>
      </c>
      <c r="D113">
        <v>100.42</v>
      </c>
      <c r="E113">
        <v>92.39</v>
      </c>
      <c r="F113">
        <v>1.0900000000000001</v>
      </c>
      <c r="G113">
        <v>34.04</v>
      </c>
      <c r="H113">
        <v>80.56</v>
      </c>
      <c r="I113">
        <v>18.09</v>
      </c>
      <c r="J113">
        <v>12.07</v>
      </c>
      <c r="K113">
        <v>0.66900000000000004</v>
      </c>
      <c r="L113" s="16">
        <f t="shared" si="4"/>
        <v>0.39957197254041671</v>
      </c>
      <c r="M113">
        <f t="shared" si="5"/>
        <v>615.75257408999039</v>
      </c>
    </row>
    <row r="114" spans="1:13" x14ac:dyDescent="0.25">
      <c r="A114" t="s">
        <v>511</v>
      </c>
      <c r="B114">
        <v>7920.44</v>
      </c>
      <c r="C114">
        <v>755.85</v>
      </c>
      <c r="D114">
        <v>245.7</v>
      </c>
      <c r="E114">
        <v>119.84</v>
      </c>
      <c r="F114">
        <v>2.0499999999999998</v>
      </c>
      <c r="G114">
        <v>75.2</v>
      </c>
      <c r="H114">
        <v>100.42</v>
      </c>
      <c r="I114">
        <v>14.45</v>
      </c>
      <c r="J114">
        <v>16.510000000000002</v>
      </c>
      <c r="K114">
        <v>0.66900000000000004</v>
      </c>
      <c r="L114" s="16">
        <f t="shared" si="4"/>
        <v>0.17421595967461379</v>
      </c>
      <c r="M114">
        <f t="shared" si="5"/>
        <v>431.30952843497408</v>
      </c>
    </row>
    <row r="115" spans="1:13" x14ac:dyDescent="0.25">
      <c r="A115" t="s">
        <v>511</v>
      </c>
      <c r="B115">
        <v>68046.94</v>
      </c>
      <c r="C115">
        <v>3547.63</v>
      </c>
      <c r="D115">
        <v>419.1</v>
      </c>
      <c r="E115">
        <v>367.55</v>
      </c>
      <c r="F115">
        <v>1.1399999999999999</v>
      </c>
      <c r="G115">
        <v>133.88999999999999</v>
      </c>
      <c r="H115">
        <v>294.35000000000002</v>
      </c>
      <c r="I115">
        <v>22.64</v>
      </c>
      <c r="J115">
        <v>17.809999999999999</v>
      </c>
      <c r="K115">
        <v>0.66900000000000004</v>
      </c>
      <c r="L115" s="16">
        <f t="shared" si="4"/>
        <v>6.7942547497187214E-2</v>
      </c>
      <c r="M115">
        <f t="shared" si="5"/>
        <v>261.31290288677286</v>
      </c>
    </row>
    <row r="116" spans="1:13" x14ac:dyDescent="0.25">
      <c r="A116" t="s">
        <v>511</v>
      </c>
      <c r="B116">
        <v>22743.42</v>
      </c>
      <c r="C116">
        <v>1101.98</v>
      </c>
      <c r="D116">
        <v>392.99</v>
      </c>
      <c r="E116">
        <v>139.25</v>
      </c>
      <c r="F116">
        <v>2.82</v>
      </c>
      <c r="G116">
        <v>107.74</v>
      </c>
      <c r="H116">
        <v>170.17</v>
      </c>
      <c r="I116">
        <v>29.21</v>
      </c>
      <c r="J116">
        <v>36.54</v>
      </c>
      <c r="K116">
        <v>0.66900000000000004</v>
      </c>
      <c r="L116" s="16">
        <f t="shared" si="4"/>
        <v>0.23535217191941563</v>
      </c>
      <c r="M116">
        <f t="shared" si="5"/>
        <v>496.67213477334377</v>
      </c>
    </row>
    <row r="117" spans="1:13" x14ac:dyDescent="0.25">
      <c r="A117" t="s">
        <v>511</v>
      </c>
      <c r="B117">
        <v>13540.63</v>
      </c>
      <c r="C117">
        <v>807.4</v>
      </c>
      <c r="D117">
        <v>212.23</v>
      </c>
      <c r="E117">
        <v>167.37</v>
      </c>
      <c r="F117">
        <v>1.27</v>
      </c>
      <c r="G117">
        <v>65.16</v>
      </c>
      <c r="H117">
        <v>131.30000000000001</v>
      </c>
      <c r="I117">
        <v>20.3</v>
      </c>
      <c r="J117">
        <v>18.02</v>
      </c>
      <c r="K117">
        <v>0.66900000000000004</v>
      </c>
      <c r="L117" s="16">
        <f t="shared" si="4"/>
        <v>0.26101847318409221</v>
      </c>
      <c r="M117">
        <f t="shared" si="5"/>
        <v>456.81041609880162</v>
      </c>
    </row>
    <row r="118" spans="1:13" x14ac:dyDescent="0.25">
      <c r="A118" t="s">
        <v>512</v>
      </c>
      <c r="B118">
        <v>17488.63</v>
      </c>
      <c r="C118">
        <v>1245.25</v>
      </c>
      <c r="D118">
        <v>293.24</v>
      </c>
      <c r="E118">
        <v>179.16</v>
      </c>
      <c r="F118">
        <v>1.64</v>
      </c>
      <c r="G118">
        <v>78.709999999999994</v>
      </c>
      <c r="H118">
        <v>149.22</v>
      </c>
      <c r="I118">
        <v>15.83</v>
      </c>
      <c r="J118">
        <v>17.190000000000001</v>
      </c>
      <c r="K118">
        <v>0.80300000000000005</v>
      </c>
      <c r="L118" s="16">
        <f t="shared" si="4"/>
        <v>0.14172698647465887</v>
      </c>
      <c r="M118">
        <f t="shared" si="5"/>
        <v>337.96680955823405</v>
      </c>
    </row>
    <row r="119" spans="1:13" x14ac:dyDescent="0.25">
      <c r="A119" t="s">
        <v>512</v>
      </c>
      <c r="B119">
        <v>113272.07</v>
      </c>
      <c r="C119">
        <v>4180.83</v>
      </c>
      <c r="D119">
        <v>691.72</v>
      </c>
      <c r="E119">
        <v>527.02</v>
      </c>
      <c r="F119">
        <v>1.31</v>
      </c>
      <c r="G119">
        <v>198.48</v>
      </c>
      <c r="H119">
        <v>379.77</v>
      </c>
      <c r="I119">
        <v>26.02</v>
      </c>
      <c r="J119">
        <v>23.18</v>
      </c>
      <c r="K119">
        <v>0.80300000000000005</v>
      </c>
      <c r="L119" s="16">
        <f t="shared" si="4"/>
        <v>8.1434359277680765E-2</v>
      </c>
      <c r="M119">
        <f t="shared" si="5"/>
        <v>238.22111810481235</v>
      </c>
    </row>
    <row r="120" spans="1:13" x14ac:dyDescent="0.25">
      <c r="A120" t="s">
        <v>512</v>
      </c>
      <c r="B120">
        <v>122421.72</v>
      </c>
      <c r="C120">
        <v>3759.86</v>
      </c>
      <c r="D120">
        <v>826.69</v>
      </c>
      <c r="E120">
        <v>394.46</v>
      </c>
      <c r="F120">
        <v>2.1</v>
      </c>
      <c r="G120">
        <v>202.95</v>
      </c>
      <c r="H120">
        <v>394.81</v>
      </c>
      <c r="I120">
        <v>32.770000000000003</v>
      </c>
      <c r="J120">
        <v>43.64</v>
      </c>
      <c r="K120">
        <v>0.80300000000000005</v>
      </c>
      <c r="L120" s="16">
        <f t="shared" si="4"/>
        <v>0.10882407711512147</v>
      </c>
      <c r="M120">
        <f t="shared" si="5"/>
        <v>277.72922758821653</v>
      </c>
    </row>
    <row r="121" spans="1:13" x14ac:dyDescent="0.25">
      <c r="A121" t="s">
        <v>512</v>
      </c>
      <c r="B121">
        <v>6990.03</v>
      </c>
      <c r="C121">
        <v>692.52</v>
      </c>
      <c r="D121">
        <v>238.61</v>
      </c>
      <c r="E121">
        <v>102.83</v>
      </c>
      <c r="F121">
        <v>2.3199999999999998</v>
      </c>
      <c r="G121">
        <v>71.540000000000006</v>
      </c>
      <c r="H121">
        <v>94.34</v>
      </c>
      <c r="I121">
        <v>13.76</v>
      </c>
      <c r="J121">
        <v>16.12</v>
      </c>
      <c r="K121">
        <v>0.80300000000000005</v>
      </c>
      <c r="L121" s="16">
        <f t="shared" si="4"/>
        <v>0.18315731273372707</v>
      </c>
      <c r="M121">
        <f t="shared" si="5"/>
        <v>436.0025187700046</v>
      </c>
    </row>
    <row r="122" spans="1:13" x14ac:dyDescent="0.25">
      <c r="A122" t="s">
        <v>513</v>
      </c>
      <c r="B122">
        <v>3569.67</v>
      </c>
      <c r="C122">
        <v>420.98</v>
      </c>
      <c r="D122">
        <v>160.68</v>
      </c>
      <c r="E122">
        <v>85.16</v>
      </c>
      <c r="F122">
        <v>1.89</v>
      </c>
      <c r="G122">
        <v>49.49</v>
      </c>
      <c r="H122">
        <v>67.42</v>
      </c>
      <c r="I122">
        <v>10.95</v>
      </c>
      <c r="J122">
        <v>12.61</v>
      </c>
      <c r="K122">
        <v>0.53600000000000003</v>
      </c>
      <c r="L122" s="16">
        <f t="shared" si="4"/>
        <v>0.25311332320443314</v>
      </c>
      <c r="M122">
        <f t="shared" si="5"/>
        <v>475.17244191979779</v>
      </c>
    </row>
    <row r="123" spans="1:13" x14ac:dyDescent="0.25">
      <c r="A123" t="s">
        <v>513</v>
      </c>
      <c r="B123">
        <v>91998.2</v>
      </c>
      <c r="C123">
        <v>4773.7299999999996</v>
      </c>
      <c r="D123">
        <v>779.29</v>
      </c>
      <c r="E123">
        <v>529.70000000000005</v>
      </c>
      <c r="F123">
        <v>1.47</v>
      </c>
      <c r="G123">
        <v>244.12</v>
      </c>
      <c r="H123">
        <v>342.25</v>
      </c>
      <c r="I123">
        <v>24.38</v>
      </c>
      <c r="J123">
        <v>24.18</v>
      </c>
      <c r="K123">
        <v>0.53600000000000003</v>
      </c>
      <c r="L123" s="16">
        <f t="shared" si="4"/>
        <v>5.0731007867495584E-2</v>
      </c>
      <c r="M123">
        <f t="shared" si="5"/>
        <v>245.75544231415427</v>
      </c>
    </row>
    <row r="124" spans="1:13" x14ac:dyDescent="0.25">
      <c r="A124" t="s">
        <v>514</v>
      </c>
      <c r="B124">
        <v>25908.51</v>
      </c>
      <c r="C124">
        <v>1814.59</v>
      </c>
      <c r="D124">
        <v>354.56</v>
      </c>
      <c r="E124">
        <v>277.97000000000003</v>
      </c>
      <c r="F124">
        <v>1.28</v>
      </c>
      <c r="G124">
        <v>113.47</v>
      </c>
      <c r="H124">
        <v>181.63</v>
      </c>
      <c r="I124">
        <v>18.739999999999998</v>
      </c>
      <c r="J124">
        <v>15.94</v>
      </c>
      <c r="K124">
        <v>0.53600000000000003</v>
      </c>
      <c r="L124" s="16">
        <f t="shared" si="4"/>
        <v>9.8876998608667166E-2</v>
      </c>
      <c r="M124">
        <f t="shared" si="5"/>
        <v>330.53431368168708</v>
      </c>
    </row>
    <row r="125" spans="1:13" x14ac:dyDescent="0.25">
      <c r="A125" t="s">
        <v>514</v>
      </c>
      <c r="B125">
        <v>23876.12</v>
      </c>
      <c r="C125">
        <v>2291.2600000000002</v>
      </c>
      <c r="D125">
        <v>444.54</v>
      </c>
      <c r="E125">
        <v>343.31</v>
      </c>
      <c r="F125">
        <v>1.29</v>
      </c>
      <c r="G125">
        <v>156.79</v>
      </c>
      <c r="H125">
        <v>174.36</v>
      </c>
      <c r="I125">
        <v>12.48</v>
      </c>
      <c r="J125">
        <v>11.15</v>
      </c>
      <c r="K125">
        <v>0.53600000000000003</v>
      </c>
      <c r="L125" s="16">
        <f t="shared" si="4"/>
        <v>5.7151136370778718E-2</v>
      </c>
      <c r="M125">
        <f t="shared" si="5"/>
        <v>246.69771594604089</v>
      </c>
    </row>
    <row r="126" spans="1:13" x14ac:dyDescent="0.25">
      <c r="A126" t="s">
        <v>515</v>
      </c>
      <c r="B126">
        <v>71015.34</v>
      </c>
      <c r="C126">
        <v>2398.38</v>
      </c>
      <c r="D126">
        <v>511.49</v>
      </c>
      <c r="E126">
        <v>448.29</v>
      </c>
      <c r="F126">
        <v>1.1399999999999999</v>
      </c>
      <c r="G126">
        <v>153.97</v>
      </c>
      <c r="H126">
        <v>300.7</v>
      </c>
      <c r="I126">
        <v>32.39</v>
      </c>
      <c r="J126">
        <v>16.28</v>
      </c>
      <c r="K126">
        <v>0.53600000000000003</v>
      </c>
      <c r="L126" s="16">
        <f t="shared" si="4"/>
        <v>0.15514080720660237</v>
      </c>
      <c r="M126">
        <f t="shared" si="5"/>
        <v>342.11566825688641</v>
      </c>
    </row>
    <row r="127" spans="1:13" x14ac:dyDescent="0.25">
      <c r="A127" t="s">
        <v>515</v>
      </c>
      <c r="B127">
        <v>5475.85</v>
      </c>
      <c r="C127">
        <v>414.55</v>
      </c>
      <c r="D127">
        <v>102.3</v>
      </c>
      <c r="E127">
        <v>101.76</v>
      </c>
      <c r="F127">
        <v>1.01</v>
      </c>
      <c r="G127">
        <v>33.92</v>
      </c>
      <c r="H127">
        <v>83.5</v>
      </c>
      <c r="I127">
        <v>15.18</v>
      </c>
      <c r="J127">
        <v>6.26</v>
      </c>
      <c r="K127">
        <v>0.53600000000000003</v>
      </c>
      <c r="L127" s="16">
        <f t="shared" si="4"/>
        <v>0.40041244589147251</v>
      </c>
      <c r="M127">
        <f t="shared" si="5"/>
        <v>520.01896844917223</v>
      </c>
    </row>
    <row r="128" spans="1:13" x14ac:dyDescent="0.25">
      <c r="A128" t="s">
        <v>515</v>
      </c>
      <c r="B128">
        <v>32304.03</v>
      </c>
      <c r="C128">
        <v>2138.62</v>
      </c>
      <c r="D128">
        <v>480.96</v>
      </c>
      <c r="E128">
        <v>221.2</v>
      </c>
      <c r="F128">
        <v>2.17</v>
      </c>
      <c r="G128">
        <v>133.72999999999999</v>
      </c>
      <c r="H128">
        <v>202.81</v>
      </c>
      <c r="I128">
        <v>15.58</v>
      </c>
      <c r="J128">
        <v>18.940000000000001</v>
      </c>
      <c r="K128">
        <v>0.53600000000000003</v>
      </c>
      <c r="L128" s="16">
        <f t="shared" si="4"/>
        <v>8.8756326897330456E-2</v>
      </c>
      <c r="M128">
        <f t="shared" si="5"/>
        <v>261.05584366265691</v>
      </c>
    </row>
    <row r="129" spans="1:13" x14ac:dyDescent="0.25">
      <c r="A129" t="s">
        <v>516</v>
      </c>
      <c r="B129">
        <v>79568.320000000007</v>
      </c>
      <c r="C129">
        <v>5488.21</v>
      </c>
      <c r="D129">
        <v>656.1</v>
      </c>
      <c r="E129">
        <v>557.02</v>
      </c>
      <c r="F129">
        <v>1.18</v>
      </c>
      <c r="G129">
        <v>195.32</v>
      </c>
      <c r="H129">
        <v>318.29000000000002</v>
      </c>
      <c r="I129">
        <v>15.78</v>
      </c>
      <c r="J129">
        <v>12.7</v>
      </c>
      <c r="K129">
        <v>0.53600000000000003</v>
      </c>
      <c r="L129" s="16">
        <f t="shared" si="4"/>
        <v>3.3196218228547084E-2</v>
      </c>
      <c r="M129">
        <f t="shared" si="5"/>
        <v>183.89848537248284</v>
      </c>
    </row>
    <row r="130" spans="1:13" x14ac:dyDescent="0.25">
      <c r="A130" t="s">
        <v>516</v>
      </c>
      <c r="B130">
        <v>6944.85</v>
      </c>
      <c r="C130">
        <v>673.24</v>
      </c>
      <c r="D130">
        <v>143.54</v>
      </c>
      <c r="E130">
        <v>114.62</v>
      </c>
      <c r="F130">
        <v>1.25</v>
      </c>
      <c r="G130">
        <v>39.5</v>
      </c>
      <c r="H130">
        <v>94.03</v>
      </c>
      <c r="I130">
        <v>10.69</v>
      </c>
      <c r="J130">
        <v>9.19</v>
      </c>
      <c r="K130">
        <v>0.53600000000000003</v>
      </c>
      <c r="L130" s="16">
        <f t="shared" si="4"/>
        <v>0.19254529526336669</v>
      </c>
      <c r="M130">
        <f t="shared" ref="M130:M154" si="6">ka*rho*(I130/H130)^(3-(2*Dalpha))</f>
        <v>357.20700240473559</v>
      </c>
    </row>
    <row r="131" spans="1:13" x14ac:dyDescent="0.25">
      <c r="A131" t="s">
        <v>517</v>
      </c>
      <c r="B131">
        <v>16342.88</v>
      </c>
      <c r="C131">
        <v>1259.31</v>
      </c>
      <c r="D131">
        <v>289.89</v>
      </c>
      <c r="E131">
        <v>141.26</v>
      </c>
      <c r="F131">
        <v>2.0499999999999998</v>
      </c>
      <c r="G131">
        <v>83.97</v>
      </c>
      <c r="H131">
        <v>144.25</v>
      </c>
      <c r="I131">
        <v>14.28</v>
      </c>
      <c r="J131">
        <v>17.57</v>
      </c>
      <c r="K131">
        <v>0.66900000000000004</v>
      </c>
      <c r="L131" s="16">
        <f t="shared" ref="L131:L154" si="7">4*PI()*B131/(C131^2)</f>
        <v>0.12950100887175239</v>
      </c>
      <c r="M131">
        <f t="shared" si="6"/>
        <v>319.77231209189233</v>
      </c>
    </row>
    <row r="132" spans="1:13" x14ac:dyDescent="0.25">
      <c r="A132" t="s">
        <v>517</v>
      </c>
      <c r="B132">
        <v>146099.42000000001</v>
      </c>
      <c r="C132">
        <v>6768.54</v>
      </c>
      <c r="D132">
        <v>1089.26</v>
      </c>
      <c r="E132">
        <v>490.07</v>
      </c>
      <c r="F132">
        <v>2.2200000000000002</v>
      </c>
      <c r="G132">
        <v>317.83999999999997</v>
      </c>
      <c r="H132">
        <v>431.3</v>
      </c>
      <c r="I132">
        <v>23.58</v>
      </c>
      <c r="J132">
        <v>28.56</v>
      </c>
      <c r="K132">
        <v>0.66900000000000004</v>
      </c>
      <c r="L132" s="16">
        <f t="shared" si="7"/>
        <v>4.0074522494333631E-2</v>
      </c>
      <c r="M132">
        <f t="shared" si="6"/>
        <v>198.86686282095022</v>
      </c>
    </row>
    <row r="133" spans="1:13" x14ac:dyDescent="0.25">
      <c r="A133" t="s">
        <v>518</v>
      </c>
      <c r="B133">
        <v>6425.64</v>
      </c>
      <c r="C133">
        <v>693.59</v>
      </c>
      <c r="D133">
        <v>141.26</v>
      </c>
      <c r="E133">
        <v>128.54</v>
      </c>
      <c r="F133">
        <v>1.1000000000000001</v>
      </c>
      <c r="G133">
        <v>47.29</v>
      </c>
      <c r="H133">
        <v>90.45</v>
      </c>
      <c r="I133">
        <v>12.47</v>
      </c>
      <c r="J133">
        <v>6.43</v>
      </c>
      <c r="K133">
        <v>0.66900000000000004</v>
      </c>
      <c r="L133" s="16">
        <f t="shared" si="7"/>
        <v>0.16784971508519803</v>
      </c>
      <c r="M133">
        <f t="shared" si="6"/>
        <v>416.7899654314964</v>
      </c>
    </row>
    <row r="134" spans="1:13" x14ac:dyDescent="0.25">
      <c r="A134" t="s">
        <v>518</v>
      </c>
      <c r="B134">
        <v>1201.67</v>
      </c>
      <c r="C134">
        <v>151.30000000000001</v>
      </c>
      <c r="D134">
        <v>52.22</v>
      </c>
      <c r="E134">
        <v>36.15</v>
      </c>
      <c r="F134">
        <v>1.44</v>
      </c>
      <c r="G134">
        <v>15.83</v>
      </c>
      <c r="H134">
        <v>39.119999999999997</v>
      </c>
      <c r="I134">
        <v>11.85</v>
      </c>
      <c r="J134">
        <v>12.02</v>
      </c>
      <c r="K134">
        <v>0.66900000000000004</v>
      </c>
      <c r="L134" s="16">
        <f t="shared" si="7"/>
        <v>0.65965555955707011</v>
      </c>
      <c r="M134">
        <f t="shared" si="6"/>
        <v>782.35984499166022</v>
      </c>
    </row>
    <row r="135" spans="1:13" x14ac:dyDescent="0.25">
      <c r="A135" t="s">
        <v>518</v>
      </c>
      <c r="B135">
        <v>17563.830000000002</v>
      </c>
      <c r="C135">
        <v>1820.34</v>
      </c>
      <c r="D135">
        <v>258.42</v>
      </c>
      <c r="E135">
        <v>249.72</v>
      </c>
      <c r="F135">
        <v>1.03</v>
      </c>
      <c r="G135">
        <v>86.86</v>
      </c>
      <c r="H135">
        <v>149.54</v>
      </c>
      <c r="I135">
        <v>11.29</v>
      </c>
      <c r="J135">
        <v>5.61</v>
      </c>
      <c r="K135">
        <v>0.66900000000000004</v>
      </c>
      <c r="L135" s="16">
        <f t="shared" si="7"/>
        <v>6.6607642757239544E-2</v>
      </c>
      <c r="M135">
        <f t="shared" si="6"/>
        <v>257.45433039386995</v>
      </c>
    </row>
    <row r="136" spans="1:13" x14ac:dyDescent="0.25">
      <c r="A136" t="s">
        <v>518</v>
      </c>
      <c r="B136">
        <v>1828.28</v>
      </c>
      <c r="C136">
        <v>168.71</v>
      </c>
      <c r="D136">
        <v>64.94</v>
      </c>
      <c r="E136">
        <v>52.89</v>
      </c>
      <c r="F136">
        <v>1.23</v>
      </c>
      <c r="G136">
        <v>20.43</v>
      </c>
      <c r="H136">
        <v>48.25</v>
      </c>
      <c r="I136">
        <v>14.95</v>
      </c>
      <c r="J136">
        <v>12.21</v>
      </c>
      <c r="K136">
        <v>0.66900000000000004</v>
      </c>
      <c r="L136" s="16">
        <f t="shared" si="7"/>
        <v>0.80718098325965493</v>
      </c>
      <c r="M136">
        <f t="shared" si="6"/>
        <v>796.64722663781606</v>
      </c>
    </row>
    <row r="137" spans="1:13" x14ac:dyDescent="0.25">
      <c r="A137" t="s">
        <v>518</v>
      </c>
      <c r="B137">
        <v>4674.45</v>
      </c>
      <c r="C137">
        <v>403.03</v>
      </c>
      <c r="D137">
        <v>101.76</v>
      </c>
      <c r="E137">
        <v>89.71</v>
      </c>
      <c r="F137">
        <v>1.1299999999999999</v>
      </c>
      <c r="G137">
        <v>32.72</v>
      </c>
      <c r="H137">
        <v>77.150000000000006</v>
      </c>
      <c r="I137">
        <v>14.48</v>
      </c>
      <c r="J137">
        <v>8.18</v>
      </c>
      <c r="K137">
        <v>0.66900000000000004</v>
      </c>
      <c r="L137" s="16">
        <f t="shared" si="7"/>
        <v>0.36163098446280095</v>
      </c>
      <c r="M137">
        <f t="shared" si="6"/>
        <v>533.4540955726319</v>
      </c>
    </row>
    <row r="138" spans="1:13" x14ac:dyDescent="0.25">
      <c r="A138" t="s">
        <v>518</v>
      </c>
      <c r="B138">
        <v>11901.95</v>
      </c>
      <c r="C138">
        <v>697.61</v>
      </c>
      <c r="D138">
        <v>187.46</v>
      </c>
      <c r="E138">
        <v>168.04</v>
      </c>
      <c r="F138">
        <v>1.1200000000000001</v>
      </c>
      <c r="G138">
        <v>57.25</v>
      </c>
      <c r="H138">
        <v>123.1</v>
      </c>
      <c r="I138">
        <v>16.86</v>
      </c>
      <c r="J138">
        <v>9.6999999999999993</v>
      </c>
      <c r="K138">
        <v>0.66900000000000004</v>
      </c>
      <c r="L138" s="16">
        <f t="shared" si="7"/>
        <v>0.30732832616898298</v>
      </c>
      <c r="M138">
        <f t="shared" si="6"/>
        <v>414.60120736400165</v>
      </c>
    </row>
    <row r="139" spans="1:13" x14ac:dyDescent="0.25">
      <c r="A139" t="s">
        <v>518</v>
      </c>
      <c r="B139">
        <v>45795.21</v>
      </c>
      <c r="C139">
        <v>2043.28</v>
      </c>
      <c r="D139">
        <v>510.82</v>
      </c>
      <c r="E139">
        <v>356.84</v>
      </c>
      <c r="F139">
        <v>1.43</v>
      </c>
      <c r="G139">
        <v>166.9</v>
      </c>
      <c r="H139">
        <v>241.47</v>
      </c>
      <c r="I139">
        <v>31.39</v>
      </c>
      <c r="J139">
        <v>30.82</v>
      </c>
      <c r="K139">
        <v>0.66900000000000004</v>
      </c>
      <c r="L139" s="16">
        <f t="shared" si="7"/>
        <v>0.13783964653081029</v>
      </c>
      <c r="M139">
        <f t="shared" si="6"/>
        <v>397.64310420016847</v>
      </c>
    </row>
    <row r="140" spans="1:13" x14ac:dyDescent="0.25">
      <c r="A140" t="s">
        <v>519</v>
      </c>
      <c r="B140">
        <v>108713.65</v>
      </c>
      <c r="C140">
        <v>5802.47</v>
      </c>
      <c r="D140">
        <v>703.63</v>
      </c>
      <c r="E140">
        <v>642.04</v>
      </c>
      <c r="F140">
        <v>1.1000000000000001</v>
      </c>
      <c r="G140">
        <v>228.07</v>
      </c>
      <c r="H140">
        <v>372.05</v>
      </c>
      <c r="I140">
        <v>21.07</v>
      </c>
      <c r="J140">
        <v>13.91</v>
      </c>
      <c r="K140">
        <v>0.66900000000000004</v>
      </c>
      <c r="L140" s="16">
        <f t="shared" si="7"/>
        <v>4.0575897401245391E-2</v>
      </c>
      <c r="M140">
        <f t="shared" si="6"/>
        <v>204.55096372146394</v>
      </c>
    </row>
    <row r="141" spans="1:13" x14ac:dyDescent="0.25">
      <c r="A141" t="s">
        <v>519</v>
      </c>
      <c r="B141">
        <v>5496.93</v>
      </c>
      <c r="C141">
        <v>362.86</v>
      </c>
      <c r="D141">
        <v>97.08</v>
      </c>
      <c r="E141">
        <v>93.73</v>
      </c>
      <c r="F141">
        <v>1.04</v>
      </c>
      <c r="G141">
        <v>32.68</v>
      </c>
      <c r="H141">
        <v>83.66</v>
      </c>
      <c r="I141">
        <v>16.190000000000001</v>
      </c>
      <c r="J141">
        <v>10.73</v>
      </c>
      <c r="K141">
        <v>0.66900000000000004</v>
      </c>
      <c r="L141" s="16">
        <f t="shared" si="7"/>
        <v>0.52462849819781299</v>
      </c>
      <c r="M141">
        <f t="shared" si="6"/>
        <v>546.68120042985277</v>
      </c>
    </row>
    <row r="142" spans="1:13" x14ac:dyDescent="0.25">
      <c r="A142" t="s">
        <v>519</v>
      </c>
      <c r="B142">
        <v>20066.669999999998</v>
      </c>
      <c r="C142">
        <v>1200.4000000000001</v>
      </c>
      <c r="D142">
        <v>263.11</v>
      </c>
      <c r="E142">
        <v>232.98</v>
      </c>
      <c r="F142">
        <v>1.1299999999999999</v>
      </c>
      <c r="G142">
        <v>77.430000000000007</v>
      </c>
      <c r="H142">
        <v>159.84</v>
      </c>
      <c r="I142">
        <v>17.77</v>
      </c>
      <c r="J142">
        <v>13.08</v>
      </c>
      <c r="K142">
        <v>0.66900000000000004</v>
      </c>
      <c r="L142" s="16">
        <f t="shared" si="7"/>
        <v>0.17499804589742629</v>
      </c>
      <c r="M142">
        <f t="shared" si="6"/>
        <v>350.87507148710858</v>
      </c>
    </row>
    <row r="143" spans="1:13" x14ac:dyDescent="0.25">
      <c r="A143" t="s">
        <v>520</v>
      </c>
      <c r="B143">
        <v>6251.66</v>
      </c>
      <c r="C143">
        <v>396.87</v>
      </c>
      <c r="D143">
        <v>147.82</v>
      </c>
      <c r="E143">
        <v>108.46</v>
      </c>
      <c r="F143">
        <v>1.36</v>
      </c>
      <c r="G143">
        <v>48.57</v>
      </c>
      <c r="H143">
        <v>89.22</v>
      </c>
      <c r="I143">
        <v>26.45</v>
      </c>
      <c r="J143">
        <v>25.81</v>
      </c>
      <c r="K143">
        <v>0.80300000000000005</v>
      </c>
      <c r="L143" s="16">
        <f t="shared" si="7"/>
        <v>0.49877958818774537</v>
      </c>
      <c r="M143">
        <f t="shared" si="6"/>
        <v>768.99181018300885</v>
      </c>
    </row>
    <row r="144" spans="1:13" x14ac:dyDescent="0.25">
      <c r="A144" t="s">
        <v>520</v>
      </c>
      <c r="B144">
        <v>6075.45</v>
      </c>
      <c r="C144">
        <v>572.01</v>
      </c>
      <c r="D144">
        <v>147.02000000000001</v>
      </c>
      <c r="E144">
        <v>115.69</v>
      </c>
      <c r="F144">
        <v>1.27</v>
      </c>
      <c r="G144">
        <v>45.22</v>
      </c>
      <c r="H144">
        <v>87.95</v>
      </c>
      <c r="I144">
        <v>11.8</v>
      </c>
      <c r="J144">
        <v>10.97</v>
      </c>
      <c r="K144">
        <v>0.80300000000000005</v>
      </c>
      <c r="L144" s="16">
        <f t="shared" si="7"/>
        <v>0.23333563672426141</v>
      </c>
      <c r="M144">
        <f t="shared" si="6"/>
        <v>407.81939816103556</v>
      </c>
    </row>
    <row r="145" spans="1:13" x14ac:dyDescent="0.25">
      <c r="A145" t="s">
        <v>520</v>
      </c>
      <c r="B145">
        <v>8657.18</v>
      </c>
      <c r="C145">
        <v>548.71</v>
      </c>
      <c r="D145">
        <v>169.51</v>
      </c>
      <c r="E145">
        <v>145.41</v>
      </c>
      <c r="F145">
        <v>1.17</v>
      </c>
      <c r="G145">
        <v>53.57</v>
      </c>
      <c r="H145">
        <v>104.99</v>
      </c>
      <c r="I145">
        <v>21.6</v>
      </c>
      <c r="J145">
        <v>17.690000000000001</v>
      </c>
      <c r="K145">
        <v>0.80300000000000005</v>
      </c>
      <c r="L145" s="16">
        <f t="shared" si="7"/>
        <v>0.36132712150801621</v>
      </c>
      <c r="M145">
        <f t="shared" si="6"/>
        <v>574.11064687825456</v>
      </c>
    </row>
    <row r="146" spans="1:13" x14ac:dyDescent="0.25">
      <c r="A146" t="s">
        <v>520</v>
      </c>
      <c r="B146">
        <v>3529.22</v>
      </c>
      <c r="C146">
        <v>392.86</v>
      </c>
      <c r="D146">
        <v>103.64</v>
      </c>
      <c r="E146">
        <v>97.21</v>
      </c>
      <c r="F146">
        <v>1.07</v>
      </c>
      <c r="G146">
        <v>34.54</v>
      </c>
      <c r="H146">
        <v>67.03</v>
      </c>
      <c r="I146">
        <v>4.55</v>
      </c>
      <c r="J146">
        <v>6.95</v>
      </c>
      <c r="K146">
        <v>0.80300000000000005</v>
      </c>
      <c r="L146" s="16">
        <f t="shared" si="7"/>
        <v>0.28735117087432571</v>
      </c>
      <c r="M146">
        <f t="shared" si="6"/>
        <v>236.45292480835769</v>
      </c>
    </row>
    <row r="147" spans="1:13" x14ac:dyDescent="0.25">
      <c r="A147" t="s">
        <v>520</v>
      </c>
      <c r="B147">
        <v>100236.28</v>
      </c>
      <c r="C147">
        <v>4983.42</v>
      </c>
      <c r="D147">
        <v>646.73</v>
      </c>
      <c r="E147">
        <v>518.99</v>
      </c>
      <c r="F147">
        <v>1.25</v>
      </c>
      <c r="G147">
        <v>198.35</v>
      </c>
      <c r="H147">
        <v>357.25</v>
      </c>
      <c r="I147">
        <v>20.39</v>
      </c>
      <c r="J147">
        <v>17.34</v>
      </c>
      <c r="K147">
        <v>0.80300000000000005</v>
      </c>
      <c r="L147" s="16">
        <f t="shared" si="7"/>
        <v>5.0720067516598473E-2</v>
      </c>
      <c r="M147">
        <f t="shared" si="6"/>
        <v>205.82917780520765</v>
      </c>
    </row>
    <row r="148" spans="1:13" x14ac:dyDescent="0.25">
      <c r="A148" t="s">
        <v>520</v>
      </c>
      <c r="B148">
        <v>1552.26</v>
      </c>
      <c r="C148">
        <v>145.41</v>
      </c>
      <c r="D148">
        <v>51.42</v>
      </c>
      <c r="E148">
        <v>49.01</v>
      </c>
      <c r="F148">
        <v>1.05</v>
      </c>
      <c r="G148">
        <v>17.61</v>
      </c>
      <c r="H148">
        <v>44.46</v>
      </c>
      <c r="I148">
        <v>19.02</v>
      </c>
      <c r="J148">
        <v>15.36</v>
      </c>
      <c r="K148">
        <v>0.80300000000000005</v>
      </c>
      <c r="L148" s="16">
        <f t="shared" si="7"/>
        <v>0.92254122326843846</v>
      </c>
      <c r="M148">
        <f t="shared" si="6"/>
        <v>1031.2021076187093</v>
      </c>
    </row>
    <row r="149" spans="1:13" x14ac:dyDescent="0.25">
      <c r="A149" t="s">
        <v>521</v>
      </c>
      <c r="B149">
        <v>508024.84</v>
      </c>
      <c r="C149">
        <v>14476.08</v>
      </c>
      <c r="D149">
        <v>1766.36</v>
      </c>
      <c r="E149">
        <v>1352.54</v>
      </c>
      <c r="F149">
        <v>1.31</v>
      </c>
      <c r="G149">
        <v>586.63</v>
      </c>
      <c r="H149">
        <v>804.26</v>
      </c>
      <c r="I149">
        <v>41.12</v>
      </c>
      <c r="J149">
        <v>36.159999999999997</v>
      </c>
      <c r="K149">
        <v>1.089</v>
      </c>
      <c r="L149" s="16">
        <f t="shared" si="7"/>
        <v>3.0464416391856212E-2</v>
      </c>
      <c r="M149">
        <f t="shared" si="6"/>
        <v>188.48476729880332</v>
      </c>
    </row>
    <row r="150" spans="1:13" x14ac:dyDescent="0.25">
      <c r="A150" t="s">
        <v>522</v>
      </c>
      <c r="B150">
        <v>8592.16</v>
      </c>
      <c r="C150">
        <v>1205.8900000000001</v>
      </c>
      <c r="D150">
        <v>199.64</v>
      </c>
      <c r="E150">
        <v>154.25</v>
      </c>
      <c r="F150">
        <v>1.29</v>
      </c>
      <c r="G150">
        <v>59.1</v>
      </c>
      <c r="H150">
        <v>104.59</v>
      </c>
      <c r="I150">
        <v>7.07</v>
      </c>
      <c r="J150">
        <v>6.29</v>
      </c>
      <c r="K150">
        <v>0.40200000000000002</v>
      </c>
      <c r="L150" s="16">
        <f t="shared" si="7"/>
        <v>7.4250063987981452E-2</v>
      </c>
      <c r="M150">
        <f t="shared" si="6"/>
        <v>235.66459928846061</v>
      </c>
    </row>
    <row r="151" spans="1:13" x14ac:dyDescent="0.25">
      <c r="A151" t="s">
        <v>522</v>
      </c>
      <c r="B151">
        <v>7463.78</v>
      </c>
      <c r="C151">
        <v>951.61</v>
      </c>
      <c r="D151">
        <v>149.03</v>
      </c>
      <c r="E151">
        <v>141.4</v>
      </c>
      <c r="F151">
        <v>1.05</v>
      </c>
      <c r="G151">
        <v>48.93</v>
      </c>
      <c r="H151">
        <v>97.48</v>
      </c>
      <c r="I151">
        <v>9.3800000000000008</v>
      </c>
      <c r="J151">
        <v>5.37</v>
      </c>
      <c r="K151">
        <v>0.40200000000000002</v>
      </c>
      <c r="L151" s="16">
        <f t="shared" si="7"/>
        <v>0.10357398821049413</v>
      </c>
      <c r="M151">
        <f t="shared" si="6"/>
        <v>312.59411880831237</v>
      </c>
    </row>
    <row r="152" spans="1:13" x14ac:dyDescent="0.25">
      <c r="A152" t="s">
        <v>523</v>
      </c>
      <c r="B152">
        <v>619127.57999999996</v>
      </c>
      <c r="C152">
        <v>22743.03</v>
      </c>
      <c r="D152">
        <v>2101.9899999999998</v>
      </c>
      <c r="E152">
        <v>1447.63</v>
      </c>
      <c r="F152">
        <v>1.45</v>
      </c>
      <c r="G152">
        <v>621.47</v>
      </c>
      <c r="H152">
        <v>887.86</v>
      </c>
      <c r="I152">
        <v>34.79</v>
      </c>
      <c r="J152">
        <v>33.729999999999997</v>
      </c>
      <c r="K152">
        <v>1.1479999999999999</v>
      </c>
      <c r="L152" s="16">
        <f t="shared" si="7"/>
        <v>1.5041576829050886E-2</v>
      </c>
      <c r="M152">
        <f t="shared" si="6"/>
        <v>152.34875137250012</v>
      </c>
    </row>
    <row r="153" spans="1:13" x14ac:dyDescent="0.25">
      <c r="A153" t="s">
        <v>524</v>
      </c>
      <c r="B153">
        <v>15189.44</v>
      </c>
      <c r="C153">
        <v>1391.07</v>
      </c>
      <c r="D153">
        <v>230.17</v>
      </c>
      <c r="E153">
        <v>222.54</v>
      </c>
      <c r="F153">
        <v>1.03</v>
      </c>
      <c r="G153">
        <v>70.31</v>
      </c>
      <c r="H153">
        <v>139.07</v>
      </c>
      <c r="I153">
        <v>14.37</v>
      </c>
      <c r="J153">
        <v>3.62</v>
      </c>
      <c r="K153">
        <v>0.40200000000000002</v>
      </c>
      <c r="L153" s="16">
        <f t="shared" si="7"/>
        <v>9.8640134872051657E-2</v>
      </c>
      <c r="M153">
        <f t="shared" si="6"/>
        <v>330.92501664188848</v>
      </c>
    </row>
    <row r="154" spans="1:13" x14ac:dyDescent="0.25">
      <c r="A154" t="s">
        <v>524</v>
      </c>
      <c r="B154">
        <v>7363.9</v>
      </c>
      <c r="C154">
        <v>809.41</v>
      </c>
      <c r="D154">
        <v>155.05000000000001</v>
      </c>
      <c r="E154">
        <v>124.12</v>
      </c>
      <c r="F154">
        <v>1.25</v>
      </c>
      <c r="G154">
        <v>48.28</v>
      </c>
      <c r="H154">
        <v>96.83</v>
      </c>
      <c r="I154">
        <v>10.5</v>
      </c>
      <c r="J154">
        <v>9.08</v>
      </c>
      <c r="K154">
        <v>0.40200000000000002</v>
      </c>
      <c r="L154" s="16">
        <f t="shared" si="7"/>
        <v>0.14124744964366975</v>
      </c>
      <c r="M154">
        <f t="shared" si="6"/>
        <v>343.94930985418733</v>
      </c>
    </row>
    <row r="155" spans="1:13" x14ac:dyDescent="0.25">
      <c r="L155" s="16"/>
    </row>
    <row r="156" spans="1:13" x14ac:dyDescent="0.25">
      <c r="L156" s="16"/>
    </row>
    <row r="157" spans="1:13" x14ac:dyDescent="0.25">
      <c r="L157" s="16"/>
    </row>
    <row r="158" spans="1:13" x14ac:dyDescent="0.25">
      <c r="L158" s="16"/>
    </row>
    <row r="159" spans="1:13" x14ac:dyDescent="0.25">
      <c r="L159" s="16"/>
    </row>
    <row r="160" spans="1:13" x14ac:dyDescent="0.25">
      <c r="L160" s="16"/>
    </row>
    <row r="161" spans="12:12" x14ac:dyDescent="0.25">
      <c r="L161" s="16"/>
    </row>
    <row r="162" spans="12:12" x14ac:dyDescent="0.25">
      <c r="L162" s="16"/>
    </row>
    <row r="163" spans="12:12" x14ac:dyDescent="0.25">
      <c r="L163" s="16"/>
    </row>
    <row r="164" spans="12:12" x14ac:dyDescent="0.25">
      <c r="L164" s="16"/>
    </row>
    <row r="165" spans="12:12" x14ac:dyDescent="0.25">
      <c r="L165" s="16"/>
    </row>
    <row r="166" spans="12:12" x14ac:dyDescent="0.25">
      <c r="L166" s="16"/>
    </row>
    <row r="167" spans="12:12" x14ac:dyDescent="0.25">
      <c r="L167" s="16"/>
    </row>
    <row r="168" spans="12:12" x14ac:dyDescent="0.25">
      <c r="L168" s="16"/>
    </row>
    <row r="169" spans="12:12" x14ac:dyDescent="0.25">
      <c r="L169" s="16"/>
    </row>
    <row r="170" spans="12:12" x14ac:dyDescent="0.25">
      <c r="L170" s="16"/>
    </row>
    <row r="171" spans="12:12" x14ac:dyDescent="0.25">
      <c r="L171" s="16"/>
    </row>
    <row r="172" spans="12:12" x14ac:dyDescent="0.25">
      <c r="L172" s="16"/>
    </row>
    <row r="173" spans="12:12" x14ac:dyDescent="0.25">
      <c r="L173" s="16"/>
    </row>
    <row r="174" spans="12:12" x14ac:dyDescent="0.25">
      <c r="L174" s="16"/>
    </row>
    <row r="175" spans="12:12" x14ac:dyDescent="0.25">
      <c r="L175" s="16"/>
    </row>
    <row r="176" spans="12:12" x14ac:dyDescent="0.25">
      <c r="L176" s="16"/>
    </row>
    <row r="177" spans="12:12" x14ac:dyDescent="0.25">
      <c r="L177" s="16"/>
    </row>
    <row r="178" spans="12:12" x14ac:dyDescent="0.25">
      <c r="L178" s="16"/>
    </row>
    <row r="179" spans="12:12" x14ac:dyDescent="0.25">
      <c r="L179" s="16"/>
    </row>
    <row r="180" spans="12:12" x14ac:dyDescent="0.25">
      <c r="L180" s="16"/>
    </row>
    <row r="181" spans="12:12" x14ac:dyDescent="0.25">
      <c r="L181" s="16"/>
    </row>
    <row r="182" spans="12:12" x14ac:dyDescent="0.25">
      <c r="L182" s="16"/>
    </row>
    <row r="183" spans="12:12" x14ac:dyDescent="0.25">
      <c r="L183" s="16"/>
    </row>
    <row r="184" spans="12:12" x14ac:dyDescent="0.25">
      <c r="L184" s="16"/>
    </row>
    <row r="185" spans="12:12" x14ac:dyDescent="0.25">
      <c r="L185" s="16"/>
    </row>
    <row r="186" spans="12:12" x14ac:dyDescent="0.25">
      <c r="L186" s="16"/>
    </row>
    <row r="187" spans="12:12" x14ac:dyDescent="0.25">
      <c r="L187" s="16"/>
    </row>
    <row r="188" spans="12:12" x14ac:dyDescent="0.25">
      <c r="L188" s="16"/>
    </row>
    <row r="189" spans="12:12" x14ac:dyDescent="0.25">
      <c r="L189" s="16"/>
    </row>
    <row r="190" spans="12:12" x14ac:dyDescent="0.25">
      <c r="L190" s="16"/>
    </row>
    <row r="191" spans="12:12" x14ac:dyDescent="0.25">
      <c r="L191" s="16"/>
    </row>
    <row r="192" spans="12:12" x14ac:dyDescent="0.25">
      <c r="L192" s="16"/>
    </row>
    <row r="193" spans="12:12" x14ac:dyDescent="0.25">
      <c r="L193" s="16"/>
    </row>
    <row r="194" spans="12:12" x14ac:dyDescent="0.25">
      <c r="L194" s="16"/>
    </row>
    <row r="195" spans="12:12" x14ac:dyDescent="0.25">
      <c r="L195" s="16"/>
    </row>
    <row r="196" spans="12:12" x14ac:dyDescent="0.25">
      <c r="L196" s="16"/>
    </row>
    <row r="197" spans="12:12" x14ac:dyDescent="0.25">
      <c r="L197" s="16"/>
    </row>
  </sheetData>
  <sortState ref="A2:L197">
    <sortCondition ref="A5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7"/>
  <sheetViews>
    <sheetView workbookViewId="0"/>
  </sheetViews>
  <sheetFormatPr defaultRowHeight="15" x14ac:dyDescent="0.25"/>
  <cols>
    <col min="1" max="1" width="19.7109375" bestFit="1" customWidth="1"/>
    <col min="2" max="2" width="12.140625" customWidth="1"/>
    <col min="3" max="3" width="14.85546875" customWidth="1"/>
    <col min="4" max="4" width="12.28515625" customWidth="1"/>
    <col min="5" max="5" width="11.7109375" customWidth="1"/>
    <col min="6" max="6" width="12.42578125" customWidth="1"/>
    <col min="7" max="7" width="13.85546875" customWidth="1"/>
    <col min="8" max="8" width="12.85546875" customWidth="1"/>
    <col min="9" max="9" width="13.5703125" customWidth="1"/>
    <col min="10" max="10" width="12.85546875" customWidth="1"/>
    <col min="11" max="11" width="11.7109375" customWidth="1"/>
    <col min="12" max="12" width="13.5703125" customWidth="1"/>
  </cols>
  <sheetData>
    <row r="1" spans="1:13" s="15" customFormat="1" ht="45" x14ac:dyDescent="0.25">
      <c r="A1" s="15" t="s">
        <v>58</v>
      </c>
      <c r="B1" s="15" t="s">
        <v>59</v>
      </c>
      <c r="C1" s="15" t="s">
        <v>60</v>
      </c>
      <c r="D1" s="15" t="s">
        <v>61</v>
      </c>
      <c r="E1" s="15" t="s">
        <v>62</v>
      </c>
      <c r="F1" s="15" t="s">
        <v>63</v>
      </c>
      <c r="G1" s="15" t="s">
        <v>64</v>
      </c>
      <c r="H1" s="15" t="s">
        <v>65</v>
      </c>
      <c r="I1" s="15" t="s">
        <v>66</v>
      </c>
      <c r="J1" s="15" t="s">
        <v>67</v>
      </c>
      <c r="K1" s="15" t="s">
        <v>68</v>
      </c>
      <c r="L1" s="15" t="s">
        <v>69</v>
      </c>
      <c r="M1" s="15" t="s">
        <v>70</v>
      </c>
    </row>
    <row r="2" spans="1:13" x14ac:dyDescent="0.25">
      <c r="A2" t="s">
        <v>525</v>
      </c>
      <c r="B2">
        <v>619272.53</v>
      </c>
      <c r="C2">
        <v>32660.2</v>
      </c>
      <c r="D2">
        <v>1816.45</v>
      </c>
      <c r="E2">
        <v>1528.96</v>
      </c>
      <c r="F2">
        <v>1.19</v>
      </c>
      <c r="G2">
        <v>539.11</v>
      </c>
      <c r="H2">
        <v>887.97</v>
      </c>
      <c r="I2">
        <v>22.65</v>
      </c>
      <c r="J2">
        <v>18.309999999999999</v>
      </c>
      <c r="K2">
        <v>1.089</v>
      </c>
      <c r="L2" s="16">
        <f>4*PI()*B2/(C2^2)</f>
        <v>7.2954821642128558E-3</v>
      </c>
      <c r="M2">
        <f t="shared" ref="M2:M33" si="0">ka*rho*(I2/H2)^(3-(2*Dalpha))</f>
        <v>108.06545315053026</v>
      </c>
    </row>
    <row r="3" spans="1:13" x14ac:dyDescent="0.25">
      <c r="A3" t="s">
        <v>526</v>
      </c>
      <c r="B3">
        <v>262380.48</v>
      </c>
      <c r="C3">
        <v>12524.02</v>
      </c>
      <c r="D3">
        <v>1354.51</v>
      </c>
      <c r="E3">
        <v>804.99</v>
      </c>
      <c r="F3">
        <v>1.68</v>
      </c>
      <c r="G3">
        <v>365.86</v>
      </c>
      <c r="H3">
        <v>577.99</v>
      </c>
      <c r="I3">
        <v>25.59</v>
      </c>
      <c r="J3">
        <v>27.4</v>
      </c>
      <c r="K3">
        <v>0.80300000000000005</v>
      </c>
      <c r="L3" s="16">
        <f t="shared" ref="L3:L66" si="1">4*PI()*B3/(C3^2)</f>
        <v>2.1021024640372005E-2</v>
      </c>
      <c r="M3">
        <f t="shared" si="0"/>
        <v>167.98516009908377</v>
      </c>
    </row>
    <row r="4" spans="1:13" x14ac:dyDescent="0.25">
      <c r="A4" t="s">
        <v>527</v>
      </c>
      <c r="B4">
        <v>4098.49</v>
      </c>
      <c r="C4">
        <v>277.83999999999997</v>
      </c>
      <c r="D4">
        <v>98.42</v>
      </c>
      <c r="E4">
        <v>85.69</v>
      </c>
      <c r="F4">
        <v>1.1499999999999999</v>
      </c>
      <c r="G4">
        <v>32.78</v>
      </c>
      <c r="H4">
        <v>72.239999999999995</v>
      </c>
      <c r="I4">
        <v>28.09</v>
      </c>
      <c r="J4">
        <v>23.19</v>
      </c>
      <c r="K4">
        <v>0.66900000000000004</v>
      </c>
      <c r="L4" s="16">
        <f t="shared" si="1"/>
        <v>0.66718181918670372</v>
      </c>
      <c r="M4">
        <f t="shared" si="0"/>
        <v>955.3668111829212</v>
      </c>
    </row>
    <row r="5" spans="1:13" x14ac:dyDescent="0.25">
      <c r="A5" t="s">
        <v>527</v>
      </c>
      <c r="B5">
        <v>34541.379999999997</v>
      </c>
      <c r="C5">
        <v>1795.57</v>
      </c>
      <c r="D5">
        <v>441.86</v>
      </c>
      <c r="E5">
        <v>218.25</v>
      </c>
      <c r="F5">
        <v>2.02</v>
      </c>
      <c r="G5">
        <v>145.75</v>
      </c>
      <c r="H5">
        <v>209.71</v>
      </c>
      <c r="I5">
        <v>24.06</v>
      </c>
      <c r="J5">
        <v>27.54</v>
      </c>
      <c r="K5">
        <v>0.66900000000000004</v>
      </c>
      <c r="L5" s="16">
        <f t="shared" si="1"/>
        <v>0.13463093662656356</v>
      </c>
      <c r="M5">
        <f t="shared" si="0"/>
        <v>359.82566342528355</v>
      </c>
    </row>
    <row r="6" spans="1:13" x14ac:dyDescent="0.25">
      <c r="A6" t="s">
        <v>527</v>
      </c>
      <c r="B6">
        <v>130138.87</v>
      </c>
      <c r="C6">
        <v>5412.16</v>
      </c>
      <c r="D6">
        <v>978.12</v>
      </c>
      <c r="E6">
        <v>700.29</v>
      </c>
      <c r="F6">
        <v>1.4</v>
      </c>
      <c r="G6">
        <v>303.77999999999997</v>
      </c>
      <c r="H6">
        <v>407.06</v>
      </c>
      <c r="I6">
        <v>26.09</v>
      </c>
      <c r="J6">
        <v>23.05</v>
      </c>
      <c r="K6">
        <v>0.66900000000000004</v>
      </c>
      <c r="L6" s="16">
        <f t="shared" si="1"/>
        <v>5.5831030135101385E-2</v>
      </c>
      <c r="M6">
        <f t="shared" si="0"/>
        <v>225.84135418640886</v>
      </c>
    </row>
    <row r="7" spans="1:13" x14ac:dyDescent="0.25">
      <c r="A7" t="s">
        <v>528</v>
      </c>
      <c r="B7">
        <v>26727.19</v>
      </c>
      <c r="C7">
        <v>1436.06</v>
      </c>
      <c r="D7">
        <v>275.16000000000003</v>
      </c>
      <c r="E7">
        <v>245.03</v>
      </c>
      <c r="F7">
        <v>1.1200000000000001</v>
      </c>
      <c r="G7">
        <v>82.09</v>
      </c>
      <c r="H7">
        <v>184.47</v>
      </c>
      <c r="I7">
        <v>12.11</v>
      </c>
      <c r="J7">
        <v>7.75</v>
      </c>
      <c r="K7">
        <v>0.40200000000000002</v>
      </c>
      <c r="L7" s="16">
        <f t="shared" si="1"/>
        <v>0.16286133631441982</v>
      </c>
      <c r="M7">
        <f t="shared" si="0"/>
        <v>230.21078453927009</v>
      </c>
    </row>
    <row r="8" spans="1:13" x14ac:dyDescent="0.25">
      <c r="A8" t="s">
        <v>528</v>
      </c>
      <c r="B8">
        <v>29022.51</v>
      </c>
      <c r="C8">
        <v>1956.25</v>
      </c>
      <c r="D8">
        <v>265.12</v>
      </c>
      <c r="E8">
        <v>256.27999999999997</v>
      </c>
      <c r="F8">
        <v>1.03</v>
      </c>
      <c r="G8">
        <v>89.79</v>
      </c>
      <c r="H8">
        <v>192.23</v>
      </c>
      <c r="I8">
        <v>16.350000000000001</v>
      </c>
      <c r="J8">
        <v>7.09</v>
      </c>
      <c r="K8">
        <v>0.40200000000000002</v>
      </c>
      <c r="L8" s="16">
        <f t="shared" si="1"/>
        <v>9.5300707270309967E-2</v>
      </c>
      <c r="M8">
        <f t="shared" si="0"/>
        <v>283.20976355959124</v>
      </c>
    </row>
    <row r="9" spans="1:13" x14ac:dyDescent="0.25">
      <c r="A9" t="s">
        <v>529</v>
      </c>
      <c r="B9">
        <v>77461.55</v>
      </c>
      <c r="C9">
        <v>2649.17</v>
      </c>
      <c r="D9">
        <v>658.78</v>
      </c>
      <c r="E9">
        <v>366.34</v>
      </c>
      <c r="F9">
        <v>1.8</v>
      </c>
      <c r="G9">
        <v>190.99</v>
      </c>
      <c r="H9">
        <v>314.05</v>
      </c>
      <c r="I9">
        <v>32.28</v>
      </c>
      <c r="J9">
        <v>36</v>
      </c>
      <c r="K9">
        <v>0.40200000000000002</v>
      </c>
      <c r="L9" s="16">
        <f t="shared" si="1"/>
        <v>0.13869997740304668</v>
      </c>
      <c r="M9">
        <f t="shared" si="0"/>
        <v>329.53286276166523</v>
      </c>
    </row>
    <row r="10" spans="1:13" x14ac:dyDescent="0.25">
      <c r="A10" t="s">
        <v>530</v>
      </c>
      <c r="B10">
        <v>17672.900000000001</v>
      </c>
      <c r="C10">
        <v>1658.19</v>
      </c>
      <c r="D10">
        <v>298.06</v>
      </c>
      <c r="E10">
        <v>166.7</v>
      </c>
      <c r="F10">
        <v>1.79</v>
      </c>
      <c r="G10">
        <v>86.44</v>
      </c>
      <c r="H10">
        <v>150.01</v>
      </c>
      <c r="I10">
        <v>12.24</v>
      </c>
      <c r="J10">
        <v>14</v>
      </c>
      <c r="K10">
        <v>0.40200000000000002</v>
      </c>
      <c r="L10" s="16">
        <f t="shared" si="1"/>
        <v>8.0769817319911633E-2</v>
      </c>
      <c r="M10">
        <f t="shared" si="0"/>
        <v>273.95543069036177</v>
      </c>
    </row>
    <row r="11" spans="1:13" x14ac:dyDescent="0.25">
      <c r="A11" t="s">
        <v>531</v>
      </c>
      <c r="B11">
        <v>131623.35999999999</v>
      </c>
      <c r="C11">
        <v>4882.59</v>
      </c>
      <c r="D11">
        <v>711</v>
      </c>
      <c r="E11">
        <v>510.15</v>
      </c>
      <c r="F11">
        <v>1.39</v>
      </c>
      <c r="G11">
        <v>207.96</v>
      </c>
      <c r="H11">
        <v>409.38</v>
      </c>
      <c r="I11">
        <v>29.33</v>
      </c>
      <c r="J11">
        <v>27.83</v>
      </c>
      <c r="K11">
        <v>0.66900000000000004</v>
      </c>
      <c r="L11" s="16">
        <f t="shared" si="1"/>
        <v>6.9381282335194513E-2</v>
      </c>
      <c r="M11">
        <f t="shared" si="0"/>
        <v>246.8876134869779</v>
      </c>
    </row>
    <row r="12" spans="1:13" x14ac:dyDescent="0.25">
      <c r="A12" t="s">
        <v>531</v>
      </c>
      <c r="B12">
        <v>10192.450000000001</v>
      </c>
      <c r="C12">
        <v>658.11</v>
      </c>
      <c r="D12">
        <v>147.29</v>
      </c>
      <c r="E12">
        <v>117.83</v>
      </c>
      <c r="F12">
        <v>1.25</v>
      </c>
      <c r="G12">
        <v>46.32</v>
      </c>
      <c r="H12">
        <v>113.92</v>
      </c>
      <c r="I12">
        <v>20.76</v>
      </c>
      <c r="J12">
        <v>19.16</v>
      </c>
      <c r="K12">
        <v>0.66900000000000004</v>
      </c>
      <c r="L12" s="16">
        <f t="shared" si="1"/>
        <v>0.29572733784009442</v>
      </c>
      <c r="M12">
        <f t="shared" si="0"/>
        <v>521.01814328769103</v>
      </c>
    </row>
    <row r="13" spans="1:13" x14ac:dyDescent="0.25">
      <c r="A13" t="s">
        <v>532</v>
      </c>
      <c r="B13">
        <v>33266.21</v>
      </c>
      <c r="C13">
        <v>2182.54</v>
      </c>
      <c r="D13">
        <v>366.88</v>
      </c>
      <c r="E13">
        <v>364.2</v>
      </c>
      <c r="F13">
        <v>1.01</v>
      </c>
      <c r="G13">
        <v>124.78</v>
      </c>
      <c r="H13">
        <v>205.81</v>
      </c>
      <c r="I13">
        <v>21.36</v>
      </c>
      <c r="J13">
        <v>9.61</v>
      </c>
      <c r="K13">
        <v>0.66900000000000004</v>
      </c>
      <c r="L13" s="16">
        <f t="shared" si="1"/>
        <v>8.7758413819316136E-2</v>
      </c>
      <c r="M13">
        <f t="shared" si="0"/>
        <v>332.09227180141738</v>
      </c>
    </row>
    <row r="14" spans="1:13" x14ac:dyDescent="0.25">
      <c r="A14" t="s">
        <v>532</v>
      </c>
      <c r="B14">
        <v>58541.16</v>
      </c>
      <c r="C14">
        <v>2867.43</v>
      </c>
      <c r="D14">
        <v>581.12</v>
      </c>
      <c r="E14">
        <v>411.07</v>
      </c>
      <c r="F14">
        <v>1.41</v>
      </c>
      <c r="G14">
        <v>198.64</v>
      </c>
      <c r="H14">
        <v>273.01</v>
      </c>
      <c r="I14">
        <v>24.78</v>
      </c>
      <c r="J14">
        <v>23.65</v>
      </c>
      <c r="K14">
        <v>0.66900000000000004</v>
      </c>
      <c r="L14" s="16">
        <f t="shared" si="1"/>
        <v>8.947166894937171E-2</v>
      </c>
      <c r="M14">
        <f t="shared" si="0"/>
        <v>298.32465444229859</v>
      </c>
    </row>
    <row r="15" spans="1:13" x14ac:dyDescent="0.25">
      <c r="A15" t="s">
        <v>532</v>
      </c>
      <c r="B15">
        <v>4534.6099999999997</v>
      </c>
      <c r="C15">
        <v>332.07</v>
      </c>
      <c r="D15">
        <v>129.21</v>
      </c>
      <c r="E15">
        <v>66.28</v>
      </c>
      <c r="F15">
        <v>1.95</v>
      </c>
      <c r="G15">
        <v>37.29</v>
      </c>
      <c r="H15">
        <v>75.98</v>
      </c>
      <c r="I15">
        <v>23.9</v>
      </c>
      <c r="J15">
        <v>26.65</v>
      </c>
      <c r="K15">
        <v>0.66900000000000004</v>
      </c>
      <c r="L15" s="16">
        <f t="shared" si="1"/>
        <v>0.51676194135951647</v>
      </c>
      <c r="M15">
        <f t="shared" si="0"/>
        <v>806.32446662545533</v>
      </c>
    </row>
    <row r="16" spans="1:13" x14ac:dyDescent="0.25">
      <c r="A16" t="s">
        <v>532</v>
      </c>
      <c r="B16">
        <v>28802.42</v>
      </c>
      <c r="C16">
        <v>1719.25</v>
      </c>
      <c r="D16">
        <v>379.6</v>
      </c>
      <c r="E16">
        <v>237.67</v>
      </c>
      <c r="F16">
        <v>1.6</v>
      </c>
      <c r="G16">
        <v>120.24</v>
      </c>
      <c r="H16">
        <v>191.5</v>
      </c>
      <c r="I16">
        <v>22.02</v>
      </c>
      <c r="J16">
        <v>23.12</v>
      </c>
      <c r="K16">
        <v>0.66900000000000004</v>
      </c>
      <c r="L16" s="16">
        <f t="shared" si="1"/>
        <v>0.12245056039677338</v>
      </c>
      <c r="M16">
        <f t="shared" si="0"/>
        <v>360.4705404308994</v>
      </c>
    </row>
    <row r="17" spans="1:13" x14ac:dyDescent="0.25">
      <c r="A17" t="s">
        <v>532</v>
      </c>
      <c r="B17">
        <v>4556.12</v>
      </c>
      <c r="C17">
        <v>370.9</v>
      </c>
      <c r="D17">
        <v>123.19</v>
      </c>
      <c r="E17">
        <v>72.3</v>
      </c>
      <c r="F17">
        <v>1.7</v>
      </c>
      <c r="G17">
        <v>35.85</v>
      </c>
      <c r="H17">
        <v>76.16</v>
      </c>
      <c r="I17">
        <v>12.24</v>
      </c>
      <c r="J17">
        <v>16.989999999999998</v>
      </c>
      <c r="K17">
        <v>0.66900000000000004</v>
      </c>
      <c r="L17" s="16">
        <f t="shared" si="1"/>
        <v>0.41618972253186737</v>
      </c>
      <c r="M17">
        <f t="shared" si="0"/>
        <v>471.18833961797236</v>
      </c>
    </row>
    <row r="18" spans="1:13" x14ac:dyDescent="0.25">
      <c r="A18" t="s">
        <v>533</v>
      </c>
      <c r="B18">
        <v>51778.59</v>
      </c>
      <c r="C18">
        <v>3331.92</v>
      </c>
      <c r="D18">
        <v>493.28</v>
      </c>
      <c r="E18">
        <v>267.26</v>
      </c>
      <c r="F18">
        <v>1.85</v>
      </c>
      <c r="G18">
        <v>151.97</v>
      </c>
      <c r="H18">
        <v>256.76</v>
      </c>
      <c r="I18">
        <v>17.920000000000002</v>
      </c>
      <c r="J18">
        <v>21.69</v>
      </c>
      <c r="K18">
        <v>0.53600000000000003</v>
      </c>
      <c r="L18" s="16">
        <f t="shared" si="1"/>
        <v>5.8609896320032315E-2</v>
      </c>
      <c r="M18">
        <f t="shared" si="0"/>
        <v>241.76835705429343</v>
      </c>
    </row>
    <row r="19" spans="1:13" x14ac:dyDescent="0.25">
      <c r="A19" t="s">
        <v>533</v>
      </c>
      <c r="B19">
        <v>53726.36</v>
      </c>
      <c r="C19">
        <v>3996.59</v>
      </c>
      <c r="D19">
        <v>590.76</v>
      </c>
      <c r="E19">
        <v>370.63</v>
      </c>
      <c r="F19">
        <v>1.59</v>
      </c>
      <c r="G19">
        <v>177.23</v>
      </c>
      <c r="H19">
        <v>261.55</v>
      </c>
      <c r="I19">
        <v>13.19</v>
      </c>
      <c r="J19">
        <v>14.08</v>
      </c>
      <c r="K19">
        <v>0.53600000000000003</v>
      </c>
      <c r="L19" s="16">
        <f t="shared" si="1"/>
        <v>4.2268621751130775E-2</v>
      </c>
      <c r="M19">
        <f t="shared" si="0"/>
        <v>186.42450797077424</v>
      </c>
    </row>
    <row r="20" spans="1:13" x14ac:dyDescent="0.25">
      <c r="A20" t="s">
        <v>534</v>
      </c>
      <c r="B20">
        <v>8702.51</v>
      </c>
      <c r="C20">
        <v>1002.36</v>
      </c>
      <c r="D20">
        <v>176.48</v>
      </c>
      <c r="E20">
        <v>124.26</v>
      </c>
      <c r="F20">
        <v>1.42</v>
      </c>
      <c r="G20">
        <v>48.53</v>
      </c>
      <c r="H20">
        <v>105.26</v>
      </c>
      <c r="I20">
        <v>8.4700000000000006</v>
      </c>
      <c r="J20">
        <v>8.3699999999999992</v>
      </c>
      <c r="K20">
        <v>0.26800000000000002</v>
      </c>
      <c r="L20" s="16">
        <f t="shared" si="1"/>
        <v>0.1088446131401878</v>
      </c>
      <c r="M20">
        <f t="shared" si="0"/>
        <v>270.92369137854621</v>
      </c>
    </row>
    <row r="21" spans="1:13" x14ac:dyDescent="0.25">
      <c r="A21" t="s">
        <v>535</v>
      </c>
      <c r="B21">
        <v>96283.29</v>
      </c>
      <c r="C21">
        <v>5928.47</v>
      </c>
      <c r="D21">
        <v>574.69000000000005</v>
      </c>
      <c r="E21">
        <v>534.52</v>
      </c>
      <c r="F21">
        <v>1.08</v>
      </c>
      <c r="G21">
        <v>180.47</v>
      </c>
      <c r="H21">
        <v>350.13</v>
      </c>
      <c r="I21">
        <v>16.440000000000001</v>
      </c>
      <c r="J21">
        <v>9.15</v>
      </c>
      <c r="K21">
        <v>0.53600000000000003</v>
      </c>
      <c r="L21" s="16">
        <f t="shared" si="1"/>
        <v>3.4425125536173863E-2</v>
      </c>
      <c r="M21">
        <f t="shared" si="0"/>
        <v>176.07144973090237</v>
      </c>
    </row>
    <row r="22" spans="1:13" x14ac:dyDescent="0.25">
      <c r="A22" t="s">
        <v>536</v>
      </c>
      <c r="B22">
        <v>14654.38</v>
      </c>
      <c r="C22">
        <v>1749.38</v>
      </c>
      <c r="D22">
        <v>258.69</v>
      </c>
      <c r="E22">
        <v>211.69</v>
      </c>
      <c r="F22">
        <v>1.22</v>
      </c>
      <c r="G22">
        <v>79.87</v>
      </c>
      <c r="H22">
        <v>136.6</v>
      </c>
      <c r="I22">
        <v>10.199999999999999</v>
      </c>
      <c r="J22">
        <v>8.51</v>
      </c>
      <c r="K22">
        <v>0.40200000000000002</v>
      </c>
      <c r="L22" s="16">
        <f t="shared" si="1"/>
        <v>6.0174016224642739E-2</v>
      </c>
      <c r="M22">
        <f t="shared" si="0"/>
        <v>255.19403953181811</v>
      </c>
    </row>
    <row r="23" spans="1:13" x14ac:dyDescent="0.25">
      <c r="A23" t="s">
        <v>537</v>
      </c>
      <c r="B23">
        <v>59267.3</v>
      </c>
      <c r="C23">
        <v>2759.24</v>
      </c>
      <c r="D23">
        <v>369.16</v>
      </c>
      <c r="E23">
        <v>359.52</v>
      </c>
      <c r="F23">
        <v>1.03</v>
      </c>
      <c r="G23">
        <v>119.62</v>
      </c>
      <c r="H23">
        <v>274.7</v>
      </c>
      <c r="I23">
        <v>25.6</v>
      </c>
      <c r="J23">
        <v>12.37</v>
      </c>
      <c r="K23">
        <v>0.40200000000000002</v>
      </c>
      <c r="L23" s="16">
        <f t="shared" si="1"/>
        <v>9.7824143096815835E-2</v>
      </c>
      <c r="M23">
        <f t="shared" si="0"/>
        <v>304.68845127357122</v>
      </c>
    </row>
    <row r="24" spans="1:13" x14ac:dyDescent="0.25">
      <c r="A24" t="s">
        <v>538</v>
      </c>
      <c r="B24">
        <v>7121.77</v>
      </c>
      <c r="C24">
        <v>459.81</v>
      </c>
      <c r="D24">
        <v>140.06</v>
      </c>
      <c r="E24">
        <v>130.68</v>
      </c>
      <c r="F24">
        <v>1.07</v>
      </c>
      <c r="G24">
        <v>45.74</v>
      </c>
      <c r="H24">
        <v>95.22</v>
      </c>
      <c r="I24">
        <v>16.850000000000001</v>
      </c>
      <c r="J24">
        <v>7.6</v>
      </c>
      <c r="K24">
        <v>0.26800000000000002</v>
      </c>
      <c r="L24" s="16">
        <f t="shared" si="1"/>
        <v>0.42329289966073602</v>
      </c>
      <c r="M24">
        <f t="shared" si="0"/>
        <v>508.91860849228027</v>
      </c>
    </row>
    <row r="25" spans="1:13" x14ac:dyDescent="0.25">
      <c r="A25" t="s">
        <v>539</v>
      </c>
      <c r="B25">
        <v>5612.97</v>
      </c>
      <c r="C25">
        <v>788.12</v>
      </c>
      <c r="D25">
        <v>132.02000000000001</v>
      </c>
      <c r="E25">
        <v>126.67</v>
      </c>
      <c r="F25">
        <v>1.04</v>
      </c>
      <c r="G25">
        <v>40.72</v>
      </c>
      <c r="H25">
        <v>84.54</v>
      </c>
      <c r="I25">
        <v>6.44</v>
      </c>
      <c r="J25">
        <v>3.03</v>
      </c>
      <c r="K25">
        <v>0.26800000000000002</v>
      </c>
      <c r="L25" s="16">
        <f t="shared" si="1"/>
        <v>0.11355803991267416</v>
      </c>
      <c r="M25">
        <f t="shared" si="0"/>
        <v>259.30437703286515</v>
      </c>
    </row>
    <row r="26" spans="1:13" x14ac:dyDescent="0.25">
      <c r="A26" t="s">
        <v>540</v>
      </c>
      <c r="B26">
        <v>9211.0400000000009</v>
      </c>
      <c r="C26">
        <v>597.19000000000005</v>
      </c>
      <c r="D26">
        <v>196.56</v>
      </c>
      <c r="E26">
        <v>101.23</v>
      </c>
      <c r="F26">
        <v>1.94</v>
      </c>
      <c r="G26">
        <v>53.84</v>
      </c>
      <c r="H26">
        <v>108.3</v>
      </c>
      <c r="I26">
        <v>17.670000000000002</v>
      </c>
      <c r="J26">
        <v>22.29</v>
      </c>
      <c r="K26">
        <v>0.53600000000000003</v>
      </c>
      <c r="L26" s="16">
        <f t="shared" si="1"/>
        <v>0.32455886703909076</v>
      </c>
      <c r="M26">
        <f t="shared" si="0"/>
        <v>476.91109147051537</v>
      </c>
    </row>
    <row r="27" spans="1:13" x14ac:dyDescent="0.25">
      <c r="A27" t="s">
        <v>540</v>
      </c>
      <c r="B27">
        <v>9614.36</v>
      </c>
      <c r="C27">
        <v>402.23</v>
      </c>
      <c r="D27">
        <v>134.43</v>
      </c>
      <c r="E27">
        <v>128.54</v>
      </c>
      <c r="F27">
        <v>1.05</v>
      </c>
      <c r="G27">
        <v>44.62</v>
      </c>
      <c r="H27">
        <v>110.64</v>
      </c>
      <c r="I27">
        <v>37.1</v>
      </c>
      <c r="J27">
        <v>22.9</v>
      </c>
      <c r="K27">
        <v>0.53600000000000003</v>
      </c>
      <c r="L27" s="16">
        <f t="shared" si="1"/>
        <v>0.74676047949538749</v>
      </c>
      <c r="M27">
        <f t="shared" si="0"/>
        <v>848.633834055889</v>
      </c>
    </row>
    <row r="28" spans="1:13" x14ac:dyDescent="0.25">
      <c r="A28" t="s">
        <v>541</v>
      </c>
      <c r="B28">
        <v>23963.45</v>
      </c>
      <c r="C28">
        <v>1898</v>
      </c>
      <c r="D28">
        <v>365.54</v>
      </c>
      <c r="E28">
        <v>300.07</v>
      </c>
      <c r="F28">
        <v>1.22</v>
      </c>
      <c r="G28">
        <v>127.08</v>
      </c>
      <c r="H28">
        <v>174.67</v>
      </c>
      <c r="I28">
        <v>15.11</v>
      </c>
      <c r="J28">
        <v>12.01</v>
      </c>
      <c r="K28">
        <v>0.40200000000000002</v>
      </c>
      <c r="L28" s="16">
        <f t="shared" si="1"/>
        <v>8.3592399380709476E-2</v>
      </c>
      <c r="M28">
        <f t="shared" si="0"/>
        <v>287.07003606308552</v>
      </c>
    </row>
    <row r="29" spans="1:13" x14ac:dyDescent="0.25">
      <c r="A29" t="s">
        <v>541</v>
      </c>
      <c r="B29">
        <v>21577.77</v>
      </c>
      <c r="C29">
        <v>1618.02</v>
      </c>
      <c r="D29">
        <v>212.09</v>
      </c>
      <c r="E29">
        <v>206.07</v>
      </c>
      <c r="F29">
        <v>1.03</v>
      </c>
      <c r="G29">
        <v>69.760000000000005</v>
      </c>
      <c r="H29">
        <v>165.75</v>
      </c>
      <c r="I29">
        <v>10.24</v>
      </c>
      <c r="J29">
        <v>3.9</v>
      </c>
      <c r="K29">
        <v>0.40200000000000002</v>
      </c>
      <c r="L29" s="16">
        <f t="shared" si="1"/>
        <v>0.10357350004547441</v>
      </c>
      <c r="M29">
        <f t="shared" si="0"/>
        <v>219.29467406175399</v>
      </c>
    </row>
    <row r="30" spans="1:13" x14ac:dyDescent="0.25">
      <c r="A30" t="s">
        <v>542</v>
      </c>
      <c r="B30">
        <v>158474.92000000001</v>
      </c>
      <c r="C30">
        <v>5761.1</v>
      </c>
      <c r="D30">
        <v>681.27</v>
      </c>
      <c r="E30">
        <v>632.27</v>
      </c>
      <c r="F30">
        <v>1.08</v>
      </c>
      <c r="G30">
        <v>221.85</v>
      </c>
      <c r="H30">
        <v>449.2</v>
      </c>
      <c r="I30">
        <v>36.049999999999997</v>
      </c>
      <c r="J30">
        <v>26.37</v>
      </c>
      <c r="K30">
        <v>0.80300000000000005</v>
      </c>
      <c r="L30" s="16">
        <f t="shared" si="1"/>
        <v>6.0001150493720824E-2</v>
      </c>
      <c r="M30">
        <f t="shared" si="0"/>
        <v>270.34812742013452</v>
      </c>
    </row>
    <row r="31" spans="1:13" x14ac:dyDescent="0.25">
      <c r="A31" t="s">
        <v>542</v>
      </c>
      <c r="B31">
        <v>9157.39</v>
      </c>
      <c r="C31">
        <v>545.5</v>
      </c>
      <c r="D31">
        <v>186.39</v>
      </c>
      <c r="E31">
        <v>137.38</v>
      </c>
      <c r="F31">
        <v>1.36</v>
      </c>
      <c r="G31">
        <v>62.15</v>
      </c>
      <c r="H31">
        <v>107.98</v>
      </c>
      <c r="I31">
        <v>23.13</v>
      </c>
      <c r="J31">
        <v>22.91</v>
      </c>
      <c r="K31">
        <v>0.80300000000000005</v>
      </c>
      <c r="L31" s="16">
        <f t="shared" si="1"/>
        <v>0.3867159321209917</v>
      </c>
      <c r="M31">
        <f t="shared" si="0"/>
        <v>592.94825635023392</v>
      </c>
    </row>
    <row r="32" spans="1:13" x14ac:dyDescent="0.25">
      <c r="A32" t="s">
        <v>542</v>
      </c>
      <c r="B32">
        <v>39052.53</v>
      </c>
      <c r="C32">
        <v>1393.07</v>
      </c>
      <c r="D32">
        <v>311.70999999999998</v>
      </c>
      <c r="E32">
        <v>264.31</v>
      </c>
      <c r="F32">
        <v>1.18</v>
      </c>
      <c r="G32">
        <v>99.36</v>
      </c>
      <c r="H32">
        <v>222.99</v>
      </c>
      <c r="I32">
        <v>33.75</v>
      </c>
      <c r="J32">
        <v>23.72</v>
      </c>
      <c r="K32">
        <v>0.80300000000000005</v>
      </c>
      <c r="L32" s="16">
        <f t="shared" si="1"/>
        <v>0.25287922932371276</v>
      </c>
      <c r="M32">
        <f t="shared" si="0"/>
        <v>449.09855769314271</v>
      </c>
    </row>
    <row r="33" spans="1:13" x14ac:dyDescent="0.25">
      <c r="A33" t="s">
        <v>543</v>
      </c>
      <c r="B33">
        <v>56339.07</v>
      </c>
      <c r="C33">
        <v>4209.22</v>
      </c>
      <c r="D33">
        <v>758.4</v>
      </c>
      <c r="E33">
        <v>327.78</v>
      </c>
      <c r="F33">
        <v>2.31</v>
      </c>
      <c r="G33">
        <v>205.81</v>
      </c>
      <c r="H33">
        <v>267.83</v>
      </c>
      <c r="I33">
        <v>14</v>
      </c>
      <c r="J33">
        <v>18.47</v>
      </c>
      <c r="K33">
        <v>0.53600000000000003</v>
      </c>
      <c r="L33" s="16">
        <f t="shared" si="1"/>
        <v>3.9959154209147932E-2</v>
      </c>
      <c r="M33">
        <f t="shared" si="0"/>
        <v>191.85185383684257</v>
      </c>
    </row>
    <row r="34" spans="1:13" x14ac:dyDescent="0.25">
      <c r="A34" t="s">
        <v>544</v>
      </c>
      <c r="B34">
        <v>23367.07</v>
      </c>
      <c r="C34">
        <v>1237.22</v>
      </c>
      <c r="D34">
        <v>398.88</v>
      </c>
      <c r="E34">
        <v>170.32</v>
      </c>
      <c r="F34">
        <v>2.34</v>
      </c>
      <c r="G34">
        <v>116.8</v>
      </c>
      <c r="H34">
        <v>172.49</v>
      </c>
      <c r="I34">
        <v>28.65</v>
      </c>
      <c r="J34">
        <v>32.43</v>
      </c>
      <c r="K34">
        <v>0.40200000000000002</v>
      </c>
      <c r="L34" s="16">
        <f t="shared" si="1"/>
        <v>0.19183164890750928</v>
      </c>
      <c r="M34">
        <f t="shared" ref="M34:M65" si="2">ka*rho*(I34/H34)^(3-(2*Dalpha))</f>
        <v>483.77064484516245</v>
      </c>
    </row>
    <row r="35" spans="1:13" x14ac:dyDescent="0.25">
      <c r="A35" t="s">
        <v>545</v>
      </c>
      <c r="B35">
        <v>8421.44</v>
      </c>
      <c r="C35">
        <v>643.11</v>
      </c>
      <c r="D35">
        <v>175.54</v>
      </c>
      <c r="E35">
        <v>115.69</v>
      </c>
      <c r="F35">
        <v>1.52</v>
      </c>
      <c r="G35">
        <v>53.94</v>
      </c>
      <c r="H35">
        <v>103.55</v>
      </c>
      <c r="I35">
        <v>20.39</v>
      </c>
      <c r="J35">
        <v>20.87</v>
      </c>
      <c r="K35">
        <v>0.40200000000000002</v>
      </c>
      <c r="L35" s="16">
        <f t="shared" si="1"/>
        <v>0.25587372844750045</v>
      </c>
      <c r="M35">
        <f t="shared" si="2"/>
        <v>554.32523096801947</v>
      </c>
    </row>
    <row r="36" spans="1:13" x14ac:dyDescent="0.25">
      <c r="A36" t="s">
        <v>546</v>
      </c>
      <c r="B36">
        <v>5736.28</v>
      </c>
      <c r="C36">
        <v>359.52</v>
      </c>
      <c r="D36">
        <v>125.73</v>
      </c>
      <c r="E36">
        <v>110.47</v>
      </c>
      <c r="F36">
        <v>1.1399999999999999</v>
      </c>
      <c r="G36">
        <v>41.35</v>
      </c>
      <c r="H36">
        <v>85.46</v>
      </c>
      <c r="I36">
        <v>25.45</v>
      </c>
      <c r="J36">
        <v>19.7</v>
      </c>
      <c r="K36">
        <v>0.40200000000000002</v>
      </c>
      <c r="L36" s="16">
        <f t="shared" si="1"/>
        <v>0.55769159065837415</v>
      </c>
      <c r="M36">
        <f t="shared" si="2"/>
        <v>771.77528560734288</v>
      </c>
    </row>
    <row r="37" spans="1:13" x14ac:dyDescent="0.25">
      <c r="A37" t="s">
        <v>547</v>
      </c>
      <c r="B37">
        <v>14154.81</v>
      </c>
      <c r="C37">
        <v>520.19000000000005</v>
      </c>
      <c r="D37">
        <v>185.18</v>
      </c>
      <c r="E37">
        <v>147.41999999999999</v>
      </c>
      <c r="F37">
        <v>1.26</v>
      </c>
      <c r="G37">
        <v>52.15</v>
      </c>
      <c r="H37">
        <v>134.25</v>
      </c>
      <c r="I37">
        <v>44.88</v>
      </c>
      <c r="J37">
        <v>37.75</v>
      </c>
      <c r="K37">
        <v>0.40200000000000002</v>
      </c>
      <c r="L37" s="16">
        <f t="shared" si="1"/>
        <v>0.65733977206697891</v>
      </c>
      <c r="M37">
        <f t="shared" si="2"/>
        <v>846.56788973305072</v>
      </c>
    </row>
    <row r="38" spans="1:13" x14ac:dyDescent="0.25">
      <c r="A38" t="s">
        <v>548</v>
      </c>
      <c r="B38">
        <v>15464.72</v>
      </c>
      <c r="C38">
        <v>1178.57</v>
      </c>
      <c r="D38">
        <v>253.07</v>
      </c>
      <c r="E38">
        <v>192.41</v>
      </c>
      <c r="F38">
        <v>1.32</v>
      </c>
      <c r="G38">
        <v>75.48</v>
      </c>
      <c r="H38">
        <v>140.32</v>
      </c>
      <c r="I38">
        <v>16.260000000000002</v>
      </c>
      <c r="J38">
        <v>14.87</v>
      </c>
      <c r="K38">
        <v>0.40200000000000002</v>
      </c>
      <c r="L38" s="16">
        <f t="shared" si="1"/>
        <v>0.13990755305975541</v>
      </c>
      <c r="M38">
        <f t="shared" si="2"/>
        <v>362.70347856947654</v>
      </c>
    </row>
    <row r="39" spans="1:13" x14ac:dyDescent="0.25">
      <c r="A39" t="s">
        <v>549</v>
      </c>
      <c r="B39">
        <v>12548.82</v>
      </c>
      <c r="C39">
        <v>715.02</v>
      </c>
      <c r="D39">
        <v>181.16</v>
      </c>
      <c r="E39">
        <v>130.55000000000001</v>
      </c>
      <c r="F39">
        <v>1.39</v>
      </c>
      <c r="G39">
        <v>51.75</v>
      </c>
      <c r="H39">
        <v>126.4</v>
      </c>
      <c r="I39">
        <v>21.35</v>
      </c>
      <c r="J39">
        <v>20.82</v>
      </c>
      <c r="K39">
        <v>0.40200000000000002</v>
      </c>
      <c r="L39" s="16">
        <f t="shared" si="1"/>
        <v>0.30844403397747239</v>
      </c>
      <c r="M39">
        <f t="shared" si="2"/>
        <v>490.31095063978466</v>
      </c>
    </row>
    <row r="40" spans="1:13" x14ac:dyDescent="0.25">
      <c r="A40" t="s">
        <v>550</v>
      </c>
      <c r="B40">
        <v>9613.23</v>
      </c>
      <c r="C40">
        <v>582.04999999999995</v>
      </c>
      <c r="D40">
        <v>168.31</v>
      </c>
      <c r="E40">
        <v>117.29</v>
      </c>
      <c r="F40">
        <v>1.43</v>
      </c>
      <c r="G40">
        <v>48.41</v>
      </c>
      <c r="H40">
        <v>110.63</v>
      </c>
      <c r="I40">
        <v>19.670000000000002</v>
      </c>
      <c r="J40">
        <v>19.760000000000002</v>
      </c>
      <c r="K40">
        <v>0.40200000000000002</v>
      </c>
      <c r="L40" s="16">
        <f t="shared" si="1"/>
        <v>0.35658133777283074</v>
      </c>
      <c r="M40">
        <f t="shared" si="2"/>
        <v>510.85318641351341</v>
      </c>
    </row>
    <row r="41" spans="1:13" x14ac:dyDescent="0.25">
      <c r="A41" t="s">
        <v>551</v>
      </c>
      <c r="B41">
        <v>167249.85999999999</v>
      </c>
      <c r="C41">
        <v>4428.2700000000004</v>
      </c>
      <c r="D41">
        <v>604.67999999999995</v>
      </c>
      <c r="E41">
        <v>548.98</v>
      </c>
      <c r="F41">
        <v>1.1000000000000001</v>
      </c>
      <c r="G41">
        <v>189.26</v>
      </c>
      <c r="H41">
        <v>461.46</v>
      </c>
      <c r="I41">
        <v>34.94</v>
      </c>
      <c r="J41">
        <v>20.059999999999999</v>
      </c>
      <c r="K41">
        <v>0.53600000000000003</v>
      </c>
      <c r="L41" s="16">
        <f t="shared" si="1"/>
        <v>0.10717844243360519</v>
      </c>
      <c r="M41">
        <f t="shared" si="2"/>
        <v>258.0489045132104</v>
      </c>
    </row>
    <row r="42" spans="1:13" x14ac:dyDescent="0.25">
      <c r="A42" t="s">
        <v>552</v>
      </c>
      <c r="B42">
        <v>39476.65</v>
      </c>
      <c r="C42">
        <v>2351.7800000000002</v>
      </c>
      <c r="D42">
        <v>399.55</v>
      </c>
      <c r="E42">
        <v>212.09</v>
      </c>
      <c r="F42">
        <v>1.88</v>
      </c>
      <c r="G42">
        <v>111.3</v>
      </c>
      <c r="H42">
        <v>224.19</v>
      </c>
      <c r="I42">
        <v>17.329999999999998</v>
      </c>
      <c r="J42">
        <v>21.1</v>
      </c>
      <c r="K42">
        <v>0.53600000000000003</v>
      </c>
      <c r="L42" s="16">
        <f t="shared" si="1"/>
        <v>8.9692632280587867E-2</v>
      </c>
      <c r="M42">
        <f t="shared" si="2"/>
        <v>262.35950883020024</v>
      </c>
    </row>
    <row r="43" spans="1:13" x14ac:dyDescent="0.25">
      <c r="A43" t="s">
        <v>552</v>
      </c>
      <c r="B43">
        <v>18377.03</v>
      </c>
      <c r="C43">
        <v>1470.2</v>
      </c>
      <c r="D43">
        <v>251.19</v>
      </c>
      <c r="E43">
        <v>232.98</v>
      </c>
      <c r="F43">
        <v>1.08</v>
      </c>
      <c r="G43">
        <v>81.290000000000006</v>
      </c>
      <c r="H43">
        <v>152.97</v>
      </c>
      <c r="I43">
        <v>13.24</v>
      </c>
      <c r="J43">
        <v>4.8600000000000003</v>
      </c>
      <c r="K43">
        <v>0.53600000000000003</v>
      </c>
      <c r="L43" s="16">
        <f t="shared" si="1"/>
        <v>0.10683962413745159</v>
      </c>
      <c r="M43">
        <f t="shared" si="2"/>
        <v>287.19463539919599</v>
      </c>
    </row>
    <row r="44" spans="1:13" x14ac:dyDescent="0.25">
      <c r="A44" t="s">
        <v>552</v>
      </c>
      <c r="B44">
        <v>36085.11</v>
      </c>
      <c r="C44">
        <v>1793.16</v>
      </c>
      <c r="D44">
        <v>329.39</v>
      </c>
      <c r="E44">
        <v>269.94</v>
      </c>
      <c r="F44">
        <v>1.22</v>
      </c>
      <c r="G44">
        <v>105.54</v>
      </c>
      <c r="H44">
        <v>214.35</v>
      </c>
      <c r="I44">
        <v>27.42</v>
      </c>
      <c r="J44">
        <v>23.84</v>
      </c>
      <c r="K44">
        <v>0.53600000000000003</v>
      </c>
      <c r="L44" s="16">
        <f t="shared" si="1"/>
        <v>0.1410262028218173</v>
      </c>
      <c r="M44">
        <f t="shared" si="2"/>
        <v>392.5600666170464</v>
      </c>
    </row>
    <row r="45" spans="1:13" x14ac:dyDescent="0.25">
      <c r="A45" t="s">
        <v>552</v>
      </c>
      <c r="B45">
        <v>8388.9</v>
      </c>
      <c r="C45">
        <v>387.77</v>
      </c>
      <c r="D45">
        <v>128.01</v>
      </c>
      <c r="E45">
        <v>106.58</v>
      </c>
      <c r="F45">
        <v>1.2</v>
      </c>
      <c r="G45">
        <v>40.06</v>
      </c>
      <c r="H45">
        <v>103.35</v>
      </c>
      <c r="I45">
        <v>26.79</v>
      </c>
      <c r="J45">
        <v>22.7</v>
      </c>
      <c r="K45">
        <v>0.53600000000000003</v>
      </c>
      <c r="L45" s="16">
        <f t="shared" si="1"/>
        <v>0.70107820835362011</v>
      </c>
      <c r="M45">
        <f t="shared" si="2"/>
        <v>690.68612981722072</v>
      </c>
    </row>
    <row r="46" spans="1:13" x14ac:dyDescent="0.25">
      <c r="A46" t="s">
        <v>553</v>
      </c>
      <c r="B46">
        <v>545.39</v>
      </c>
      <c r="C46">
        <v>93.59</v>
      </c>
      <c r="D46">
        <v>37.36</v>
      </c>
      <c r="E46">
        <v>24.5</v>
      </c>
      <c r="F46">
        <v>1.52</v>
      </c>
      <c r="G46">
        <v>11.24</v>
      </c>
      <c r="H46">
        <v>26.35</v>
      </c>
      <c r="I46">
        <v>10.31</v>
      </c>
      <c r="J46">
        <v>10.77</v>
      </c>
      <c r="K46">
        <v>0.40200000000000002</v>
      </c>
      <c r="L46" s="16">
        <f t="shared" si="1"/>
        <v>0.78245278402501151</v>
      </c>
      <c r="M46">
        <f t="shared" si="2"/>
        <v>960.13739598780364</v>
      </c>
    </row>
    <row r="47" spans="1:13" x14ac:dyDescent="0.25">
      <c r="A47" t="s">
        <v>553</v>
      </c>
      <c r="B47">
        <v>2240.3000000000002</v>
      </c>
      <c r="C47">
        <v>197.23</v>
      </c>
      <c r="D47">
        <v>69.89</v>
      </c>
      <c r="E47">
        <v>58.25</v>
      </c>
      <c r="F47">
        <v>1.2</v>
      </c>
      <c r="G47">
        <v>21.15</v>
      </c>
      <c r="H47">
        <v>53.41</v>
      </c>
      <c r="I47">
        <v>18.09</v>
      </c>
      <c r="J47">
        <v>16.21</v>
      </c>
      <c r="K47">
        <v>0.40200000000000002</v>
      </c>
      <c r="L47" s="16">
        <f t="shared" si="1"/>
        <v>0.72371919835215004</v>
      </c>
      <c r="M47">
        <f t="shared" si="2"/>
        <v>855.46794272347904</v>
      </c>
    </row>
    <row r="48" spans="1:13" x14ac:dyDescent="0.25">
      <c r="A48" t="s">
        <v>553</v>
      </c>
      <c r="B48">
        <v>967.5</v>
      </c>
      <c r="C48">
        <v>141.4</v>
      </c>
      <c r="D48">
        <v>44.59</v>
      </c>
      <c r="E48">
        <v>42.58</v>
      </c>
      <c r="F48">
        <v>1.05</v>
      </c>
      <c r="G48">
        <v>14.07</v>
      </c>
      <c r="H48">
        <v>35.1</v>
      </c>
      <c r="I48">
        <v>8.5299999999999994</v>
      </c>
      <c r="J48">
        <v>6.13</v>
      </c>
      <c r="K48">
        <v>0.40200000000000002</v>
      </c>
      <c r="L48" s="16">
        <f t="shared" si="1"/>
        <v>0.60808181917901694</v>
      </c>
      <c r="M48">
        <f t="shared" si="2"/>
        <v>655.94055104722474</v>
      </c>
    </row>
    <row r="49" spans="1:13" x14ac:dyDescent="0.25">
      <c r="A49" t="s">
        <v>554</v>
      </c>
      <c r="B49">
        <v>8803.3700000000008</v>
      </c>
      <c r="C49">
        <v>725.46</v>
      </c>
      <c r="D49">
        <v>242.22</v>
      </c>
      <c r="E49">
        <v>122.52</v>
      </c>
      <c r="F49">
        <v>1.98</v>
      </c>
      <c r="G49">
        <v>71.95</v>
      </c>
      <c r="H49">
        <v>105.87</v>
      </c>
      <c r="I49">
        <v>16.22</v>
      </c>
      <c r="J49">
        <v>19.18</v>
      </c>
      <c r="K49">
        <v>0.40200000000000002</v>
      </c>
      <c r="L49" s="16">
        <f t="shared" si="1"/>
        <v>0.21019959565620733</v>
      </c>
      <c r="M49">
        <f t="shared" si="2"/>
        <v>453.49583004989131</v>
      </c>
    </row>
    <row r="50" spans="1:13" x14ac:dyDescent="0.25">
      <c r="A50" t="s">
        <v>554</v>
      </c>
      <c r="B50">
        <v>5088.75</v>
      </c>
      <c r="C50">
        <v>510.95</v>
      </c>
      <c r="D50">
        <v>115.29</v>
      </c>
      <c r="E50">
        <v>88.77</v>
      </c>
      <c r="F50">
        <v>1.3</v>
      </c>
      <c r="G50">
        <v>33.03</v>
      </c>
      <c r="H50">
        <v>80.489999999999995</v>
      </c>
      <c r="I50">
        <v>10.25</v>
      </c>
      <c r="J50">
        <v>9.2799999999999994</v>
      </c>
      <c r="K50">
        <v>0.40200000000000002</v>
      </c>
      <c r="L50" s="16">
        <f t="shared" si="1"/>
        <v>0.24494251482635093</v>
      </c>
      <c r="M50">
        <f t="shared" si="2"/>
        <v>391.14384352754956</v>
      </c>
    </row>
    <row r="51" spans="1:13" x14ac:dyDescent="0.25">
      <c r="A51" t="s">
        <v>555</v>
      </c>
      <c r="B51">
        <v>16540.009999999998</v>
      </c>
      <c r="C51">
        <v>1543.71</v>
      </c>
      <c r="D51">
        <v>291.63</v>
      </c>
      <c r="E51">
        <v>257.49</v>
      </c>
      <c r="F51">
        <v>1.1299999999999999</v>
      </c>
      <c r="G51">
        <v>94.73</v>
      </c>
      <c r="H51">
        <v>145.12</v>
      </c>
      <c r="I51">
        <v>13.13</v>
      </c>
      <c r="J51">
        <v>8.86</v>
      </c>
      <c r="K51">
        <v>0.40200000000000002</v>
      </c>
      <c r="L51" s="16">
        <f t="shared" si="1"/>
        <v>8.7219621334353792E-2</v>
      </c>
      <c r="M51">
        <f t="shared" si="2"/>
        <v>297.56436013210583</v>
      </c>
    </row>
    <row r="52" spans="1:13" x14ac:dyDescent="0.25">
      <c r="A52" t="s">
        <v>555</v>
      </c>
      <c r="B52">
        <v>2516.38</v>
      </c>
      <c r="C52">
        <v>314.12</v>
      </c>
      <c r="D52">
        <v>98.42</v>
      </c>
      <c r="E52">
        <v>67.89</v>
      </c>
      <c r="F52">
        <v>1.45</v>
      </c>
      <c r="G52">
        <v>28.18</v>
      </c>
      <c r="H52">
        <v>56.6</v>
      </c>
      <c r="I52">
        <v>9.5500000000000007</v>
      </c>
      <c r="J52">
        <v>9.6999999999999993</v>
      </c>
      <c r="K52">
        <v>0.40200000000000002</v>
      </c>
      <c r="L52" s="16">
        <f t="shared" si="1"/>
        <v>0.32047555715977882</v>
      </c>
      <c r="M52">
        <f t="shared" si="2"/>
        <v>489.89217312166562</v>
      </c>
    </row>
    <row r="53" spans="1:13" x14ac:dyDescent="0.25">
      <c r="A53" t="s">
        <v>555</v>
      </c>
      <c r="B53">
        <v>25327.09</v>
      </c>
      <c r="C53">
        <v>1096.6199999999999</v>
      </c>
      <c r="D53">
        <v>230.57</v>
      </c>
      <c r="E53">
        <v>218.92</v>
      </c>
      <c r="F53">
        <v>1.05</v>
      </c>
      <c r="G53">
        <v>74.97</v>
      </c>
      <c r="H53">
        <v>179.58</v>
      </c>
      <c r="I53">
        <v>36.909999999999997</v>
      </c>
      <c r="J53">
        <v>23.61</v>
      </c>
      <c r="K53">
        <v>0.40200000000000002</v>
      </c>
      <c r="L53" s="16">
        <f t="shared" si="1"/>
        <v>0.26465666357852285</v>
      </c>
      <c r="M53">
        <f t="shared" si="2"/>
        <v>573.66692471602971</v>
      </c>
    </row>
    <row r="54" spans="1:13" x14ac:dyDescent="0.25">
      <c r="A54" t="s">
        <v>556</v>
      </c>
      <c r="B54">
        <v>21138.23</v>
      </c>
      <c r="C54">
        <v>882.52</v>
      </c>
      <c r="D54">
        <v>210.49</v>
      </c>
      <c r="E54">
        <v>162.69</v>
      </c>
      <c r="F54">
        <v>1.29</v>
      </c>
      <c r="G54">
        <v>67.17</v>
      </c>
      <c r="H54">
        <v>164.05</v>
      </c>
      <c r="I54">
        <v>37.950000000000003</v>
      </c>
      <c r="J54">
        <v>35.67</v>
      </c>
      <c r="K54">
        <v>0.40200000000000002</v>
      </c>
      <c r="L54" s="16">
        <f t="shared" si="1"/>
        <v>0.34105888697789932</v>
      </c>
      <c r="M54">
        <f t="shared" si="2"/>
        <v>630.57882798890944</v>
      </c>
    </row>
    <row r="55" spans="1:13" x14ac:dyDescent="0.25">
      <c r="A55" t="s">
        <v>556</v>
      </c>
      <c r="B55">
        <v>16517.740000000002</v>
      </c>
      <c r="C55">
        <v>1263.73</v>
      </c>
      <c r="D55">
        <v>202.05</v>
      </c>
      <c r="E55">
        <v>194.42</v>
      </c>
      <c r="F55">
        <v>1.04</v>
      </c>
      <c r="G55">
        <v>63.69</v>
      </c>
      <c r="H55">
        <v>145.02000000000001</v>
      </c>
      <c r="I55">
        <v>11.67</v>
      </c>
      <c r="J55">
        <v>4.91</v>
      </c>
      <c r="K55">
        <v>0.40200000000000002</v>
      </c>
      <c r="L55" s="16">
        <f t="shared" si="1"/>
        <v>0.12997262757952779</v>
      </c>
      <c r="M55">
        <f t="shared" si="2"/>
        <v>270.93512538347187</v>
      </c>
    </row>
    <row r="56" spans="1:13" x14ac:dyDescent="0.25">
      <c r="A56" t="s">
        <v>557</v>
      </c>
      <c r="B56">
        <v>16896.93</v>
      </c>
      <c r="C56">
        <v>1073.33</v>
      </c>
      <c r="D56">
        <v>204.06</v>
      </c>
      <c r="E56">
        <v>179.96</v>
      </c>
      <c r="F56">
        <v>1.1299999999999999</v>
      </c>
      <c r="G56">
        <v>68.150000000000006</v>
      </c>
      <c r="H56">
        <v>146.68</v>
      </c>
      <c r="I56">
        <v>22.02</v>
      </c>
      <c r="J56">
        <v>17.75</v>
      </c>
      <c r="K56">
        <v>0.40200000000000002</v>
      </c>
      <c r="L56" s="16">
        <f t="shared" si="1"/>
        <v>0.18431094780588744</v>
      </c>
      <c r="M56">
        <f t="shared" si="2"/>
        <v>446.17792483821182</v>
      </c>
    </row>
    <row r="57" spans="1:13" x14ac:dyDescent="0.25">
      <c r="A57" t="s">
        <v>558</v>
      </c>
      <c r="B57">
        <v>52371.45</v>
      </c>
      <c r="C57">
        <v>2365.98</v>
      </c>
      <c r="D57">
        <v>434.5</v>
      </c>
      <c r="E57">
        <v>334.08</v>
      </c>
      <c r="F57">
        <v>1.3</v>
      </c>
      <c r="G57">
        <v>127.67</v>
      </c>
      <c r="H57">
        <v>258.23</v>
      </c>
      <c r="I57">
        <v>17.68</v>
      </c>
      <c r="J57">
        <v>15.3</v>
      </c>
      <c r="K57">
        <v>0.66900000000000004</v>
      </c>
      <c r="L57" s="16">
        <f t="shared" si="1"/>
        <v>0.11756615749132347</v>
      </c>
      <c r="M57">
        <f t="shared" si="2"/>
        <v>238.08465265249893</v>
      </c>
    </row>
    <row r="58" spans="1:13" x14ac:dyDescent="0.25">
      <c r="A58" t="s">
        <v>558</v>
      </c>
      <c r="B58">
        <v>13154.27</v>
      </c>
      <c r="C58">
        <v>1008.25</v>
      </c>
      <c r="D58">
        <v>250.39</v>
      </c>
      <c r="E58">
        <v>160.01</v>
      </c>
      <c r="F58">
        <v>1.56</v>
      </c>
      <c r="G58">
        <v>67.22</v>
      </c>
      <c r="H58">
        <v>129.41999999999999</v>
      </c>
      <c r="I58">
        <v>12.86</v>
      </c>
      <c r="J58">
        <v>13.74</v>
      </c>
      <c r="K58">
        <v>0.66900000000000004</v>
      </c>
      <c r="L58" s="16">
        <f t="shared" si="1"/>
        <v>0.1626073433537033</v>
      </c>
      <c r="M58">
        <f t="shared" si="2"/>
        <v>320.73223237172465</v>
      </c>
    </row>
    <row r="59" spans="1:13" x14ac:dyDescent="0.25">
      <c r="A59" t="s">
        <v>558</v>
      </c>
      <c r="B59">
        <v>69750.16</v>
      </c>
      <c r="C59">
        <v>3115.14</v>
      </c>
      <c r="D59">
        <v>542.96</v>
      </c>
      <c r="E59">
        <v>365.54</v>
      </c>
      <c r="F59">
        <v>1.49</v>
      </c>
      <c r="G59">
        <v>166.87</v>
      </c>
      <c r="H59">
        <v>298.01</v>
      </c>
      <c r="I59">
        <v>25.92</v>
      </c>
      <c r="J59">
        <v>26.2</v>
      </c>
      <c r="K59">
        <v>0.66900000000000004</v>
      </c>
      <c r="L59" s="16">
        <f t="shared" si="1"/>
        <v>9.0323328500925712E-2</v>
      </c>
      <c r="M59">
        <f t="shared" si="2"/>
        <v>288.31967275246029</v>
      </c>
    </row>
    <row r="60" spans="1:13" x14ac:dyDescent="0.25">
      <c r="A60" t="s">
        <v>559</v>
      </c>
      <c r="B60">
        <v>12830.39</v>
      </c>
      <c r="C60">
        <v>933.14</v>
      </c>
      <c r="D60">
        <v>210.89</v>
      </c>
      <c r="E60">
        <v>172.33</v>
      </c>
      <c r="F60">
        <v>1.22</v>
      </c>
      <c r="G60">
        <v>66.569999999999993</v>
      </c>
      <c r="H60">
        <v>127.81</v>
      </c>
      <c r="I60">
        <v>18.489999999999998</v>
      </c>
      <c r="J60">
        <v>16</v>
      </c>
      <c r="K60">
        <v>0.40200000000000002</v>
      </c>
      <c r="L60" s="16">
        <f t="shared" si="1"/>
        <v>0.18516381027647733</v>
      </c>
      <c r="M60">
        <f t="shared" si="2"/>
        <v>433.16026390396047</v>
      </c>
    </row>
    <row r="61" spans="1:13" x14ac:dyDescent="0.25">
      <c r="A61" t="s">
        <v>560</v>
      </c>
      <c r="B61">
        <v>70572.710000000006</v>
      </c>
      <c r="C61">
        <v>2961.82</v>
      </c>
      <c r="D61">
        <v>530.24</v>
      </c>
      <c r="E61">
        <v>325.10000000000002</v>
      </c>
      <c r="F61">
        <v>1.63</v>
      </c>
      <c r="G61">
        <v>155.27000000000001</v>
      </c>
      <c r="H61">
        <v>299.76</v>
      </c>
      <c r="I61">
        <v>26.8</v>
      </c>
      <c r="J61">
        <v>29.29</v>
      </c>
      <c r="K61">
        <v>0.53600000000000003</v>
      </c>
      <c r="L61" s="16">
        <f t="shared" si="1"/>
        <v>0.10109492069249534</v>
      </c>
      <c r="M61">
        <f t="shared" si="2"/>
        <v>294.74051616343246</v>
      </c>
    </row>
    <row r="62" spans="1:13" x14ac:dyDescent="0.25">
      <c r="A62" t="s">
        <v>561</v>
      </c>
      <c r="B62">
        <v>66157.38</v>
      </c>
      <c r="C62">
        <v>1917.42</v>
      </c>
      <c r="D62">
        <v>370.09</v>
      </c>
      <c r="E62">
        <v>339.03</v>
      </c>
      <c r="F62">
        <v>1.0900000000000001</v>
      </c>
      <c r="G62">
        <v>109.88</v>
      </c>
      <c r="H62">
        <v>290.23</v>
      </c>
      <c r="I62">
        <v>26.41</v>
      </c>
      <c r="J62">
        <v>15.71</v>
      </c>
      <c r="K62">
        <v>0.53600000000000003</v>
      </c>
      <c r="L62" s="16">
        <f t="shared" si="1"/>
        <v>0.22612764283366785</v>
      </c>
      <c r="M62">
        <f t="shared" si="2"/>
        <v>298.93160098833994</v>
      </c>
    </row>
    <row r="63" spans="1:13" x14ac:dyDescent="0.25">
      <c r="A63" t="s">
        <v>562</v>
      </c>
      <c r="B63">
        <v>17090.560000000001</v>
      </c>
      <c r="C63">
        <v>1150.05</v>
      </c>
      <c r="D63">
        <v>272.75</v>
      </c>
      <c r="E63">
        <v>232.58</v>
      </c>
      <c r="F63">
        <v>1.17</v>
      </c>
      <c r="G63">
        <v>80.13</v>
      </c>
      <c r="H63">
        <v>147.51</v>
      </c>
      <c r="I63">
        <v>21.96</v>
      </c>
      <c r="J63">
        <v>18.75</v>
      </c>
      <c r="K63">
        <v>0.40200000000000002</v>
      </c>
      <c r="L63" s="16">
        <f t="shared" si="1"/>
        <v>0.16238006567367841</v>
      </c>
      <c r="M63">
        <f t="shared" si="2"/>
        <v>443.19989292950959</v>
      </c>
    </row>
    <row r="64" spans="1:13" x14ac:dyDescent="0.25">
      <c r="A64" t="s">
        <v>563</v>
      </c>
      <c r="B64">
        <v>6305.08</v>
      </c>
      <c r="C64">
        <v>699.22</v>
      </c>
      <c r="D64">
        <v>147.82</v>
      </c>
      <c r="E64">
        <v>142.47</v>
      </c>
      <c r="F64">
        <v>1.04</v>
      </c>
      <c r="G64">
        <v>49.99</v>
      </c>
      <c r="H64">
        <v>89.6</v>
      </c>
      <c r="I64">
        <v>11.79</v>
      </c>
      <c r="J64">
        <v>7.1</v>
      </c>
      <c r="K64">
        <v>0.26800000000000002</v>
      </c>
      <c r="L64" s="16">
        <f t="shared" si="1"/>
        <v>0.16205886063752878</v>
      </c>
      <c r="M64">
        <f t="shared" si="2"/>
        <v>401.52776824907585</v>
      </c>
    </row>
    <row r="65" spans="1:13" x14ac:dyDescent="0.25">
      <c r="A65" t="s">
        <v>564</v>
      </c>
      <c r="B65">
        <v>4233.87</v>
      </c>
      <c r="C65">
        <v>277.57</v>
      </c>
      <c r="D65">
        <v>98.01</v>
      </c>
      <c r="E65">
        <v>81.14</v>
      </c>
      <c r="F65">
        <v>1.21</v>
      </c>
      <c r="G65">
        <v>28.65</v>
      </c>
      <c r="H65">
        <v>73.42</v>
      </c>
      <c r="I65">
        <v>25.48</v>
      </c>
      <c r="J65">
        <v>23.61</v>
      </c>
      <c r="K65">
        <v>0.40200000000000002</v>
      </c>
      <c r="L65" s="16">
        <f t="shared" si="1"/>
        <v>0.69056145256824575</v>
      </c>
      <c r="M65">
        <f t="shared" si="2"/>
        <v>872.28616305695471</v>
      </c>
    </row>
    <row r="66" spans="1:13" x14ac:dyDescent="0.25">
      <c r="A66" t="s">
        <v>564</v>
      </c>
      <c r="B66">
        <v>8651.5400000000009</v>
      </c>
      <c r="C66">
        <v>649.94000000000005</v>
      </c>
      <c r="D66">
        <v>178.75</v>
      </c>
      <c r="E66">
        <v>162.69</v>
      </c>
      <c r="F66">
        <v>1.1000000000000001</v>
      </c>
      <c r="G66">
        <v>56.01</v>
      </c>
      <c r="H66">
        <v>104.95</v>
      </c>
      <c r="I66">
        <v>20.9</v>
      </c>
      <c r="J66">
        <v>16.12</v>
      </c>
      <c r="K66">
        <v>0.40200000000000002</v>
      </c>
      <c r="L66" s="16">
        <f t="shared" si="1"/>
        <v>0.25736930628239879</v>
      </c>
      <c r="M66">
        <f t="shared" ref="M66:M97" si="3">ka*rho*(I66/H66)^(3-(2*Dalpha))</f>
        <v>559.34791445559074</v>
      </c>
    </row>
    <row r="67" spans="1:13" x14ac:dyDescent="0.25">
      <c r="A67" t="s">
        <v>564</v>
      </c>
      <c r="B67">
        <v>11221.32</v>
      </c>
      <c r="C67">
        <v>719.43</v>
      </c>
      <c r="D67">
        <v>181.16</v>
      </c>
      <c r="E67">
        <v>155.86000000000001</v>
      </c>
      <c r="F67">
        <v>1.1599999999999999</v>
      </c>
      <c r="G67">
        <v>55.78</v>
      </c>
      <c r="H67">
        <v>119.53</v>
      </c>
      <c r="I67">
        <v>21.91</v>
      </c>
      <c r="J67">
        <v>17.18</v>
      </c>
      <c r="K67">
        <v>0.40200000000000002</v>
      </c>
      <c r="L67" s="16">
        <f t="shared" ref="L67:L112" si="4">4*PI()*B67/(C67^2)</f>
        <v>0.27244367120118451</v>
      </c>
      <c r="M67">
        <f t="shared" si="3"/>
        <v>523.45977605245525</v>
      </c>
    </row>
    <row r="68" spans="1:13" x14ac:dyDescent="0.25">
      <c r="A68" t="s">
        <v>565</v>
      </c>
      <c r="B68">
        <v>105716.36</v>
      </c>
      <c r="C68">
        <v>3425.11</v>
      </c>
      <c r="D68">
        <v>492.21</v>
      </c>
      <c r="E68">
        <v>474.53</v>
      </c>
      <c r="F68">
        <v>1.04</v>
      </c>
      <c r="G68">
        <v>159.41</v>
      </c>
      <c r="H68">
        <v>366.88</v>
      </c>
      <c r="I68">
        <v>29.17</v>
      </c>
      <c r="J68">
        <v>13.17</v>
      </c>
      <c r="K68">
        <v>0.53600000000000003</v>
      </c>
      <c r="L68" s="16">
        <f t="shared" si="4"/>
        <v>0.11324082318124858</v>
      </c>
      <c r="M68">
        <f t="shared" si="3"/>
        <v>268.33718654021033</v>
      </c>
    </row>
    <row r="69" spans="1:13" x14ac:dyDescent="0.25">
      <c r="A69" t="s">
        <v>566</v>
      </c>
      <c r="B69">
        <v>33739.760000000002</v>
      </c>
      <c r="C69">
        <v>1725.14</v>
      </c>
      <c r="D69">
        <v>410.8</v>
      </c>
      <c r="E69">
        <v>248.51</v>
      </c>
      <c r="F69">
        <v>1.65</v>
      </c>
      <c r="G69">
        <v>128.46</v>
      </c>
      <c r="H69">
        <v>207.27</v>
      </c>
      <c r="I69">
        <v>28.29</v>
      </c>
      <c r="J69">
        <v>30.03</v>
      </c>
      <c r="K69">
        <v>0.53600000000000003</v>
      </c>
      <c r="L69" s="16">
        <f t="shared" si="4"/>
        <v>0.14246335341568564</v>
      </c>
      <c r="M69">
        <f t="shared" si="3"/>
        <v>413.45490509903931</v>
      </c>
    </row>
    <row r="70" spans="1:13" x14ac:dyDescent="0.25">
      <c r="A70" t="s">
        <v>567</v>
      </c>
      <c r="B70">
        <v>9591.39</v>
      </c>
      <c r="C70">
        <v>726.4</v>
      </c>
      <c r="D70">
        <v>155.32</v>
      </c>
      <c r="E70">
        <v>120.51</v>
      </c>
      <c r="F70">
        <v>1.29</v>
      </c>
      <c r="G70">
        <v>47.76</v>
      </c>
      <c r="H70">
        <v>110.51</v>
      </c>
      <c r="I70">
        <v>15.23</v>
      </c>
      <c r="J70">
        <v>14.1</v>
      </c>
      <c r="K70">
        <v>0.66900000000000004</v>
      </c>
      <c r="L70" s="16">
        <f t="shared" si="4"/>
        <v>0.22842295389576295</v>
      </c>
      <c r="M70">
        <f t="shared" si="3"/>
        <v>416.66748201136943</v>
      </c>
    </row>
    <row r="71" spans="1:13" x14ac:dyDescent="0.25">
      <c r="A71" t="s">
        <v>567</v>
      </c>
      <c r="B71">
        <v>31279.26</v>
      </c>
      <c r="C71">
        <v>1644.94</v>
      </c>
      <c r="D71">
        <v>409.73</v>
      </c>
      <c r="E71">
        <v>202.86</v>
      </c>
      <c r="F71">
        <v>2.02</v>
      </c>
      <c r="G71">
        <v>103.09</v>
      </c>
      <c r="H71">
        <v>199.56</v>
      </c>
      <c r="I71">
        <v>23.28</v>
      </c>
      <c r="J71">
        <v>28.14</v>
      </c>
      <c r="K71">
        <v>0.66900000000000004</v>
      </c>
      <c r="L71" s="16">
        <f t="shared" si="4"/>
        <v>0.14526674692058725</v>
      </c>
      <c r="M71">
        <f t="shared" si="3"/>
        <v>364.65194398152875</v>
      </c>
    </row>
    <row r="72" spans="1:13" x14ac:dyDescent="0.25">
      <c r="A72" t="s">
        <v>567</v>
      </c>
      <c r="B72">
        <v>999.97</v>
      </c>
      <c r="C72">
        <v>145.28</v>
      </c>
      <c r="D72">
        <v>48.87</v>
      </c>
      <c r="E72">
        <v>38.159999999999997</v>
      </c>
      <c r="F72">
        <v>1.28</v>
      </c>
      <c r="G72">
        <v>15.05</v>
      </c>
      <c r="H72">
        <v>35.68</v>
      </c>
      <c r="I72">
        <v>2.69</v>
      </c>
      <c r="J72">
        <v>6.85</v>
      </c>
      <c r="K72">
        <v>0.66900000000000004</v>
      </c>
      <c r="L72" s="16">
        <f t="shared" si="4"/>
        <v>0.5953675671804245</v>
      </c>
      <c r="M72">
        <f t="shared" si="3"/>
        <v>257.16561284996078</v>
      </c>
    </row>
    <row r="73" spans="1:13" x14ac:dyDescent="0.25">
      <c r="A73" t="s">
        <v>567</v>
      </c>
      <c r="B73">
        <v>19472.330000000002</v>
      </c>
      <c r="C73">
        <v>1326.93</v>
      </c>
      <c r="D73">
        <v>289.89</v>
      </c>
      <c r="E73">
        <v>248.38</v>
      </c>
      <c r="F73">
        <v>1.17</v>
      </c>
      <c r="G73">
        <v>102.02</v>
      </c>
      <c r="H73">
        <v>157.46</v>
      </c>
      <c r="I73">
        <v>16.77</v>
      </c>
      <c r="J73">
        <v>12.7</v>
      </c>
      <c r="K73">
        <v>0.66900000000000004</v>
      </c>
      <c r="L73" s="16">
        <f t="shared" si="4"/>
        <v>0.13897342442933544</v>
      </c>
      <c r="M73">
        <f t="shared" si="3"/>
        <v>339.03239763927468</v>
      </c>
    </row>
    <row r="74" spans="1:13" x14ac:dyDescent="0.25">
      <c r="A74" t="s">
        <v>567</v>
      </c>
      <c r="B74">
        <v>3527.02</v>
      </c>
      <c r="C74">
        <v>283.86</v>
      </c>
      <c r="D74">
        <v>87.7</v>
      </c>
      <c r="E74">
        <v>75.650000000000006</v>
      </c>
      <c r="F74">
        <v>1.1599999999999999</v>
      </c>
      <c r="G74">
        <v>28.71</v>
      </c>
      <c r="H74">
        <v>67.010000000000005</v>
      </c>
      <c r="I74">
        <v>24.28</v>
      </c>
      <c r="J74">
        <v>20.92</v>
      </c>
      <c r="K74">
        <v>0.66900000000000004</v>
      </c>
      <c r="L74" s="16">
        <f t="shared" si="4"/>
        <v>0.55005914508921017</v>
      </c>
      <c r="M74">
        <f t="shared" si="3"/>
        <v>902.89697949760819</v>
      </c>
    </row>
    <row r="75" spans="1:13" x14ac:dyDescent="0.25">
      <c r="A75" t="s">
        <v>568</v>
      </c>
      <c r="B75">
        <v>195657.78</v>
      </c>
      <c r="C75">
        <v>8726.94</v>
      </c>
      <c r="D75">
        <v>979.6</v>
      </c>
      <c r="E75">
        <v>813.03</v>
      </c>
      <c r="F75">
        <v>1.2</v>
      </c>
      <c r="G75">
        <v>322.67</v>
      </c>
      <c r="H75">
        <v>499.12</v>
      </c>
      <c r="I75">
        <v>24.03</v>
      </c>
      <c r="J75">
        <v>18.66</v>
      </c>
      <c r="K75">
        <v>0.53600000000000003</v>
      </c>
      <c r="L75" s="16">
        <f t="shared" si="4"/>
        <v>3.2283677883925381E-2</v>
      </c>
      <c r="M75">
        <f t="shared" si="3"/>
        <v>179.63459829665095</v>
      </c>
    </row>
    <row r="76" spans="1:13" x14ac:dyDescent="0.25">
      <c r="A76" t="s">
        <v>569</v>
      </c>
      <c r="B76">
        <v>49438.1</v>
      </c>
      <c r="C76">
        <v>2628.69</v>
      </c>
      <c r="D76">
        <v>461.68</v>
      </c>
      <c r="E76">
        <v>358.31</v>
      </c>
      <c r="F76">
        <v>1.29</v>
      </c>
      <c r="G76">
        <v>135.61000000000001</v>
      </c>
      <c r="H76">
        <v>250.89</v>
      </c>
      <c r="I76">
        <v>16.64</v>
      </c>
      <c r="J76">
        <v>14.86</v>
      </c>
      <c r="K76">
        <v>0.53600000000000003</v>
      </c>
      <c r="L76" s="16">
        <f t="shared" si="4"/>
        <v>8.9906872309112429E-2</v>
      </c>
      <c r="M76">
        <f t="shared" si="3"/>
        <v>232.10629807097973</v>
      </c>
    </row>
    <row r="77" spans="1:13" x14ac:dyDescent="0.25">
      <c r="A77" t="s">
        <v>569</v>
      </c>
      <c r="B77">
        <v>29653.45</v>
      </c>
      <c r="C77">
        <v>1072.26</v>
      </c>
      <c r="D77">
        <v>295.11</v>
      </c>
      <c r="E77">
        <v>171.39</v>
      </c>
      <c r="F77">
        <v>1.72</v>
      </c>
      <c r="G77">
        <v>88.67</v>
      </c>
      <c r="H77">
        <v>194.31</v>
      </c>
      <c r="I77">
        <v>38.01</v>
      </c>
      <c r="J77">
        <v>42.31</v>
      </c>
      <c r="K77">
        <v>0.53600000000000003</v>
      </c>
      <c r="L77" s="16">
        <f t="shared" si="4"/>
        <v>0.32410436626944045</v>
      </c>
      <c r="M77">
        <f t="shared" si="3"/>
        <v>551.40807637601074</v>
      </c>
    </row>
    <row r="78" spans="1:13" x14ac:dyDescent="0.25">
      <c r="A78" t="s">
        <v>570</v>
      </c>
      <c r="B78">
        <v>1863.43</v>
      </c>
      <c r="C78">
        <v>154.25</v>
      </c>
      <c r="D78">
        <v>58.92</v>
      </c>
      <c r="E78">
        <v>48.74</v>
      </c>
      <c r="F78">
        <v>1.21</v>
      </c>
      <c r="G78">
        <v>17.79</v>
      </c>
      <c r="H78">
        <v>48.71</v>
      </c>
      <c r="I78">
        <v>13.35</v>
      </c>
      <c r="J78">
        <v>11.49</v>
      </c>
      <c r="K78">
        <v>0.53600000000000003</v>
      </c>
      <c r="L78" s="16">
        <f t="shared" si="4"/>
        <v>0.98417561816245025</v>
      </c>
      <c r="M78">
        <f t="shared" si="3"/>
        <v>722.17334942491675</v>
      </c>
    </row>
    <row r="79" spans="1:13" x14ac:dyDescent="0.25">
      <c r="A79" t="s">
        <v>570</v>
      </c>
      <c r="B79">
        <v>7532.05</v>
      </c>
      <c r="C79">
        <v>566.66</v>
      </c>
      <c r="D79">
        <v>143</v>
      </c>
      <c r="E79">
        <v>121.58</v>
      </c>
      <c r="F79">
        <v>1.18</v>
      </c>
      <c r="G79">
        <v>46.42</v>
      </c>
      <c r="H79">
        <v>97.93</v>
      </c>
      <c r="I79">
        <v>15.96</v>
      </c>
      <c r="J79">
        <v>13.1</v>
      </c>
      <c r="K79">
        <v>0.53600000000000003</v>
      </c>
      <c r="L79" s="16">
        <f t="shared" si="4"/>
        <v>0.29476637718640081</v>
      </c>
      <c r="M79">
        <f t="shared" si="3"/>
        <v>476.47997643521944</v>
      </c>
    </row>
    <row r="80" spans="1:13" x14ac:dyDescent="0.25">
      <c r="A80" t="s">
        <v>570</v>
      </c>
      <c r="B80">
        <v>2734.62</v>
      </c>
      <c r="C80">
        <v>237.8</v>
      </c>
      <c r="D80">
        <v>86.77</v>
      </c>
      <c r="E80">
        <v>63.2</v>
      </c>
      <c r="F80">
        <v>1.37</v>
      </c>
      <c r="G80">
        <v>27.86</v>
      </c>
      <c r="H80">
        <v>59.01</v>
      </c>
      <c r="I80">
        <v>19.37</v>
      </c>
      <c r="J80">
        <v>19.11</v>
      </c>
      <c r="K80">
        <v>0.53600000000000003</v>
      </c>
      <c r="L80" s="16">
        <f t="shared" si="4"/>
        <v>0.60769148243251103</v>
      </c>
      <c r="M80">
        <f t="shared" si="3"/>
        <v>834.28445862109095</v>
      </c>
    </row>
    <row r="81" spans="1:13" x14ac:dyDescent="0.25">
      <c r="A81" t="s">
        <v>570</v>
      </c>
      <c r="B81">
        <v>2044.16</v>
      </c>
      <c r="C81">
        <v>277.97000000000003</v>
      </c>
      <c r="D81">
        <v>95.87</v>
      </c>
      <c r="E81">
        <v>58.38</v>
      </c>
      <c r="F81">
        <v>1.64</v>
      </c>
      <c r="G81">
        <v>26.58</v>
      </c>
      <c r="H81">
        <v>51.02</v>
      </c>
      <c r="I81">
        <v>2.74</v>
      </c>
      <c r="J81">
        <v>6.22</v>
      </c>
      <c r="K81">
        <v>0.53600000000000003</v>
      </c>
      <c r="L81" s="16">
        <f t="shared" si="4"/>
        <v>0.33245195841970032</v>
      </c>
      <c r="M81">
        <f t="shared" si="3"/>
        <v>196.0464738801777</v>
      </c>
    </row>
    <row r="82" spans="1:13" x14ac:dyDescent="0.25">
      <c r="A82" t="s">
        <v>571</v>
      </c>
      <c r="B82">
        <v>116753.25</v>
      </c>
      <c r="C82">
        <v>4252.0600000000004</v>
      </c>
      <c r="D82">
        <v>554.87</v>
      </c>
      <c r="E82">
        <v>521.66999999999996</v>
      </c>
      <c r="F82">
        <v>1.06</v>
      </c>
      <c r="G82">
        <v>170.03</v>
      </c>
      <c r="H82">
        <v>385.56</v>
      </c>
      <c r="I82">
        <v>27.61</v>
      </c>
      <c r="J82">
        <v>11.61</v>
      </c>
      <c r="K82">
        <v>0.53600000000000003</v>
      </c>
      <c r="L82" s="16">
        <f t="shared" si="4"/>
        <v>8.1148421133035317E-2</v>
      </c>
      <c r="M82">
        <f t="shared" si="3"/>
        <v>246.79166989976639</v>
      </c>
    </row>
    <row r="83" spans="1:13" x14ac:dyDescent="0.25">
      <c r="A83" t="s">
        <v>572</v>
      </c>
      <c r="B83">
        <v>29449.14</v>
      </c>
      <c r="C83">
        <v>1194.6400000000001</v>
      </c>
      <c r="D83">
        <v>315.73</v>
      </c>
      <c r="E83">
        <v>187.59</v>
      </c>
      <c r="F83">
        <v>1.68</v>
      </c>
      <c r="G83">
        <v>84.17</v>
      </c>
      <c r="H83">
        <v>193.64</v>
      </c>
      <c r="I83">
        <v>27.24</v>
      </c>
      <c r="J83">
        <v>32.51</v>
      </c>
      <c r="K83">
        <v>0.40200000000000002</v>
      </c>
      <c r="L83" s="16">
        <f t="shared" si="4"/>
        <v>0.25930349863527713</v>
      </c>
      <c r="M83">
        <f t="shared" si="3"/>
        <v>423.56549319123542</v>
      </c>
    </row>
    <row r="84" spans="1:13" x14ac:dyDescent="0.25">
      <c r="A84" t="s">
        <v>573</v>
      </c>
      <c r="B84">
        <v>8394.64</v>
      </c>
      <c r="C84">
        <v>893.9</v>
      </c>
      <c r="D84">
        <v>154.25</v>
      </c>
      <c r="E84">
        <v>129.61000000000001</v>
      </c>
      <c r="F84">
        <v>1.19</v>
      </c>
      <c r="G84">
        <v>49.23</v>
      </c>
      <c r="H84">
        <v>103.38</v>
      </c>
      <c r="I84">
        <v>10.4</v>
      </c>
      <c r="J84">
        <v>8.09</v>
      </c>
      <c r="K84">
        <v>0.53600000000000003</v>
      </c>
      <c r="L84" s="16">
        <f t="shared" si="4"/>
        <v>0.13201827865882604</v>
      </c>
      <c r="M84">
        <f t="shared" si="3"/>
        <v>323.91301441276647</v>
      </c>
    </row>
    <row r="85" spans="1:13" x14ac:dyDescent="0.25">
      <c r="A85" t="s">
        <v>573</v>
      </c>
      <c r="B85">
        <v>11765.51</v>
      </c>
      <c r="C85">
        <v>727.33</v>
      </c>
      <c r="D85">
        <v>187.46</v>
      </c>
      <c r="E85">
        <v>137.65</v>
      </c>
      <c r="F85">
        <v>1.36</v>
      </c>
      <c r="G85">
        <v>58.2</v>
      </c>
      <c r="H85">
        <v>122.39</v>
      </c>
      <c r="I85">
        <v>21.5</v>
      </c>
      <c r="J85">
        <v>20.85</v>
      </c>
      <c r="K85">
        <v>0.53600000000000003</v>
      </c>
      <c r="L85" s="16">
        <f t="shared" si="4"/>
        <v>0.27948443031837256</v>
      </c>
      <c r="M85">
        <f t="shared" si="3"/>
        <v>505.94693426811858</v>
      </c>
    </row>
    <row r="86" spans="1:13" x14ac:dyDescent="0.25">
      <c r="A86" t="s">
        <v>573</v>
      </c>
      <c r="B86">
        <v>28678.99</v>
      </c>
      <c r="C86">
        <v>1044.4000000000001</v>
      </c>
      <c r="D86">
        <v>259.76</v>
      </c>
      <c r="E86">
        <v>227.09</v>
      </c>
      <c r="F86">
        <v>1.1399999999999999</v>
      </c>
      <c r="G86">
        <v>85.93</v>
      </c>
      <c r="H86">
        <v>191.09</v>
      </c>
      <c r="I86">
        <v>35.42</v>
      </c>
      <c r="J86">
        <v>29.17</v>
      </c>
      <c r="K86">
        <v>0.53600000000000003</v>
      </c>
      <c r="L86" s="16">
        <f t="shared" si="4"/>
        <v>0.33039996318339393</v>
      </c>
      <c r="M86">
        <f t="shared" si="3"/>
        <v>528.15260443050749</v>
      </c>
    </row>
    <row r="87" spans="1:13" x14ac:dyDescent="0.25">
      <c r="A87" t="s">
        <v>574</v>
      </c>
      <c r="B87">
        <v>3042.94</v>
      </c>
      <c r="C87">
        <v>289.22000000000003</v>
      </c>
      <c r="D87">
        <v>120.51</v>
      </c>
      <c r="E87">
        <v>64.94</v>
      </c>
      <c r="F87">
        <v>1.86</v>
      </c>
      <c r="G87">
        <v>37.020000000000003</v>
      </c>
      <c r="H87">
        <v>62.24</v>
      </c>
      <c r="I87">
        <v>18.84</v>
      </c>
      <c r="J87">
        <v>19.98</v>
      </c>
      <c r="K87">
        <v>0.66900000000000004</v>
      </c>
      <c r="L87" s="16">
        <f t="shared" si="4"/>
        <v>0.45713724810940598</v>
      </c>
      <c r="M87">
        <f t="shared" si="3"/>
        <v>781.91582026494666</v>
      </c>
    </row>
    <row r="88" spans="1:13" x14ac:dyDescent="0.25">
      <c r="A88" t="s">
        <v>574</v>
      </c>
      <c r="B88">
        <v>1970.81</v>
      </c>
      <c r="C88">
        <v>160.68</v>
      </c>
      <c r="D88">
        <v>58.92</v>
      </c>
      <c r="E88">
        <v>48.2</v>
      </c>
      <c r="F88">
        <v>1.22</v>
      </c>
      <c r="G88">
        <v>18.57</v>
      </c>
      <c r="H88">
        <v>50.09</v>
      </c>
      <c r="I88">
        <v>23.11</v>
      </c>
      <c r="J88">
        <v>19.91</v>
      </c>
      <c r="K88">
        <v>0.66900000000000004</v>
      </c>
      <c r="L88" s="16">
        <f t="shared" si="4"/>
        <v>0.95924816071732777</v>
      </c>
      <c r="M88">
        <f t="shared" si="3"/>
        <v>1095.4437443495133</v>
      </c>
    </row>
    <row r="89" spans="1:13" x14ac:dyDescent="0.25">
      <c r="A89" t="s">
        <v>574</v>
      </c>
      <c r="B89">
        <v>15896.01</v>
      </c>
      <c r="C89">
        <v>684.22</v>
      </c>
      <c r="D89">
        <v>233.65</v>
      </c>
      <c r="E89">
        <v>143.94</v>
      </c>
      <c r="F89">
        <v>1.62</v>
      </c>
      <c r="G89">
        <v>66.459999999999994</v>
      </c>
      <c r="H89">
        <v>142.27000000000001</v>
      </c>
      <c r="I89">
        <v>38.99</v>
      </c>
      <c r="J89">
        <v>40.65</v>
      </c>
      <c r="K89">
        <v>0.66900000000000004</v>
      </c>
      <c r="L89" s="16">
        <f t="shared" si="4"/>
        <v>0.42668410248146044</v>
      </c>
      <c r="M89">
        <f t="shared" si="3"/>
        <v>722.14244413098186</v>
      </c>
    </row>
    <row r="90" spans="1:13" x14ac:dyDescent="0.25">
      <c r="A90" t="s">
        <v>574</v>
      </c>
      <c r="B90">
        <v>22796.31</v>
      </c>
      <c r="C90">
        <v>1229.8499999999999</v>
      </c>
      <c r="D90">
        <v>312.64999999999998</v>
      </c>
      <c r="E90">
        <v>195.49</v>
      </c>
      <c r="F90">
        <v>1.6</v>
      </c>
      <c r="G90">
        <v>84.17</v>
      </c>
      <c r="H90">
        <v>170.37</v>
      </c>
      <c r="I90">
        <v>22.28</v>
      </c>
      <c r="J90">
        <v>24.06</v>
      </c>
      <c r="K90">
        <v>0.66900000000000004</v>
      </c>
      <c r="L90" s="16">
        <f t="shared" si="4"/>
        <v>0.18939570550185011</v>
      </c>
      <c r="M90">
        <f t="shared" si="3"/>
        <v>399.54766695019219</v>
      </c>
    </row>
    <row r="91" spans="1:13" x14ac:dyDescent="0.25">
      <c r="A91" t="s">
        <v>574</v>
      </c>
      <c r="B91">
        <v>39491.49</v>
      </c>
      <c r="C91">
        <v>2586.91</v>
      </c>
      <c r="D91">
        <v>490.74</v>
      </c>
      <c r="E91">
        <v>341.44</v>
      </c>
      <c r="F91">
        <v>1.44</v>
      </c>
      <c r="G91">
        <v>153.43</v>
      </c>
      <c r="H91">
        <v>224.24</v>
      </c>
      <c r="I91">
        <v>20.39</v>
      </c>
      <c r="J91">
        <v>20.100000000000001</v>
      </c>
      <c r="K91">
        <v>0.66900000000000004</v>
      </c>
      <c r="L91" s="16">
        <f t="shared" si="4"/>
        <v>7.4156759637335395E-2</v>
      </c>
      <c r="M91">
        <f t="shared" si="3"/>
        <v>298.75436642647048</v>
      </c>
    </row>
    <row r="92" spans="1:13" x14ac:dyDescent="0.25">
      <c r="A92" t="s">
        <v>575</v>
      </c>
      <c r="B92">
        <v>21118.19</v>
      </c>
      <c r="C92">
        <v>920.55</v>
      </c>
      <c r="D92">
        <v>241.69</v>
      </c>
      <c r="E92">
        <v>198.17</v>
      </c>
      <c r="F92">
        <v>1.22</v>
      </c>
      <c r="G92">
        <v>73.64</v>
      </c>
      <c r="H92">
        <v>163.98</v>
      </c>
      <c r="I92">
        <v>36.909999999999997</v>
      </c>
      <c r="J92">
        <v>34.36</v>
      </c>
      <c r="K92">
        <v>0.66900000000000004</v>
      </c>
      <c r="L92" s="16">
        <f t="shared" si="4"/>
        <v>0.3131639716128074</v>
      </c>
      <c r="M92">
        <f t="shared" si="3"/>
        <v>616.92657581752428</v>
      </c>
    </row>
    <row r="93" spans="1:13" x14ac:dyDescent="0.25">
      <c r="A93" t="s">
        <v>575</v>
      </c>
      <c r="B93">
        <v>3601.42</v>
      </c>
      <c r="C93">
        <v>221.6</v>
      </c>
      <c r="D93">
        <v>73.64</v>
      </c>
      <c r="E93">
        <v>62.26</v>
      </c>
      <c r="F93">
        <v>1.18</v>
      </c>
      <c r="G93">
        <v>24.87</v>
      </c>
      <c r="H93">
        <v>67.72</v>
      </c>
      <c r="I93">
        <v>13.66</v>
      </c>
      <c r="J93">
        <v>22</v>
      </c>
      <c r="K93">
        <v>0.66900000000000004</v>
      </c>
      <c r="L93" s="16">
        <f t="shared" si="4"/>
        <v>0.92160351810359786</v>
      </c>
      <c r="M93">
        <f t="shared" si="3"/>
        <v>565.11644887344346</v>
      </c>
    </row>
    <row r="94" spans="1:13" x14ac:dyDescent="0.25">
      <c r="A94" t="s">
        <v>575</v>
      </c>
      <c r="B94">
        <v>1973.5</v>
      </c>
      <c r="C94">
        <v>204.86</v>
      </c>
      <c r="D94">
        <v>81.680000000000007</v>
      </c>
      <c r="E94">
        <v>54.23</v>
      </c>
      <c r="F94">
        <v>1.51</v>
      </c>
      <c r="G94">
        <v>23.12</v>
      </c>
      <c r="H94">
        <v>50.13</v>
      </c>
      <c r="I94">
        <v>13.87</v>
      </c>
      <c r="J94">
        <v>14.39</v>
      </c>
      <c r="K94">
        <v>0.66900000000000004</v>
      </c>
      <c r="L94" s="16">
        <f t="shared" si="4"/>
        <v>0.59092540019681805</v>
      </c>
      <c r="M94">
        <f t="shared" si="3"/>
        <v>727.66913431057162</v>
      </c>
    </row>
    <row r="95" spans="1:13" x14ac:dyDescent="0.25">
      <c r="A95" t="s">
        <v>575</v>
      </c>
      <c r="B95">
        <v>11418.77</v>
      </c>
      <c r="C95">
        <v>489.4</v>
      </c>
      <c r="D95">
        <v>165.36</v>
      </c>
      <c r="E95">
        <v>132.56</v>
      </c>
      <c r="F95">
        <v>1.25</v>
      </c>
      <c r="G95">
        <v>51.74</v>
      </c>
      <c r="H95">
        <v>120.58</v>
      </c>
      <c r="I95">
        <v>32.47</v>
      </c>
      <c r="J95">
        <v>29.88</v>
      </c>
      <c r="K95">
        <v>0.66900000000000004</v>
      </c>
      <c r="L95" s="16">
        <f t="shared" si="4"/>
        <v>0.59910267587078225</v>
      </c>
      <c r="M95">
        <f t="shared" si="3"/>
        <v>712.05994412244161</v>
      </c>
    </row>
    <row r="96" spans="1:13" x14ac:dyDescent="0.25">
      <c r="A96" t="s">
        <v>575</v>
      </c>
      <c r="B96">
        <v>29762.05</v>
      </c>
      <c r="C96">
        <v>2086.8000000000002</v>
      </c>
      <c r="D96">
        <v>346.13</v>
      </c>
      <c r="E96">
        <v>205.53</v>
      </c>
      <c r="F96">
        <v>1.68</v>
      </c>
      <c r="G96">
        <v>99.4</v>
      </c>
      <c r="H96">
        <v>194.66</v>
      </c>
      <c r="I96">
        <v>16.100000000000001</v>
      </c>
      <c r="J96">
        <v>18.38</v>
      </c>
      <c r="K96">
        <v>0.66900000000000004</v>
      </c>
      <c r="L96" s="16">
        <f t="shared" si="4"/>
        <v>8.588376004848651E-2</v>
      </c>
      <c r="M96">
        <f t="shared" si="3"/>
        <v>276.94292460585928</v>
      </c>
    </row>
    <row r="97" spans="1:13" x14ac:dyDescent="0.25">
      <c r="A97" t="s">
        <v>575</v>
      </c>
      <c r="B97">
        <v>13292.77</v>
      </c>
      <c r="C97">
        <v>646.05999999999995</v>
      </c>
      <c r="D97">
        <v>212.9</v>
      </c>
      <c r="E97">
        <v>144.61000000000001</v>
      </c>
      <c r="F97">
        <v>1.47</v>
      </c>
      <c r="G97">
        <v>62.49</v>
      </c>
      <c r="H97">
        <v>130.1</v>
      </c>
      <c r="I97">
        <v>20.34</v>
      </c>
      <c r="J97">
        <v>20.73</v>
      </c>
      <c r="K97">
        <v>0.66900000000000004</v>
      </c>
      <c r="L97" s="16">
        <f t="shared" si="4"/>
        <v>0.40020236267852621</v>
      </c>
      <c r="M97">
        <f t="shared" si="3"/>
        <v>460.90335580834295</v>
      </c>
    </row>
    <row r="98" spans="1:13" x14ac:dyDescent="0.25">
      <c r="A98" t="s">
        <v>576</v>
      </c>
      <c r="B98">
        <v>8635.02</v>
      </c>
      <c r="C98">
        <v>711.8</v>
      </c>
      <c r="D98">
        <v>146.22</v>
      </c>
      <c r="E98">
        <v>121.04</v>
      </c>
      <c r="F98">
        <v>1.21</v>
      </c>
      <c r="G98">
        <v>45.97</v>
      </c>
      <c r="H98">
        <v>104.85</v>
      </c>
      <c r="I98">
        <v>13.4</v>
      </c>
      <c r="J98">
        <v>11.03</v>
      </c>
      <c r="K98">
        <v>0.53600000000000003</v>
      </c>
      <c r="L98" s="16">
        <f t="shared" si="4"/>
        <v>0.21416931344704926</v>
      </c>
      <c r="M98">
        <f t="shared" ref="M98:M112" si="5">ka*rho*(I98/H98)^(3-(2*Dalpha))</f>
        <v>392.26543325532197</v>
      </c>
    </row>
    <row r="99" spans="1:13" x14ac:dyDescent="0.25">
      <c r="A99" t="s">
        <v>576</v>
      </c>
      <c r="B99">
        <v>25113.63</v>
      </c>
      <c r="C99">
        <v>1287.56</v>
      </c>
      <c r="D99">
        <v>300.47000000000003</v>
      </c>
      <c r="E99">
        <v>271.55</v>
      </c>
      <c r="F99">
        <v>1.1100000000000001</v>
      </c>
      <c r="G99">
        <v>96.26</v>
      </c>
      <c r="H99">
        <v>178.82</v>
      </c>
      <c r="I99">
        <v>28.64</v>
      </c>
      <c r="J99">
        <v>21.71</v>
      </c>
      <c r="K99">
        <v>0.53600000000000003</v>
      </c>
      <c r="L99" s="16">
        <f t="shared" si="4"/>
        <v>0.19036381647698883</v>
      </c>
      <c r="M99">
        <f t="shared" si="5"/>
        <v>469.89030772074454</v>
      </c>
    </row>
    <row r="100" spans="1:13" x14ac:dyDescent="0.25">
      <c r="A100" t="s">
        <v>577</v>
      </c>
      <c r="B100">
        <v>5342574.68</v>
      </c>
      <c r="C100">
        <v>113756.08</v>
      </c>
      <c r="D100">
        <v>5219.42</v>
      </c>
      <c r="E100">
        <v>4450.84</v>
      </c>
      <c r="F100">
        <v>1.17</v>
      </c>
      <c r="G100">
        <v>1557.63</v>
      </c>
      <c r="H100">
        <v>2608.14</v>
      </c>
      <c r="I100">
        <v>47.18</v>
      </c>
      <c r="J100">
        <v>32.79</v>
      </c>
      <c r="K100">
        <v>2.6779999999999999</v>
      </c>
      <c r="L100" s="16">
        <f t="shared" si="4"/>
        <v>5.1881345378996255E-3</v>
      </c>
      <c r="M100">
        <f t="shared" si="5"/>
        <v>82.090438966125276</v>
      </c>
    </row>
    <row r="101" spans="1:13" x14ac:dyDescent="0.25">
      <c r="A101" t="s">
        <v>578</v>
      </c>
      <c r="B101">
        <v>588436.21</v>
      </c>
      <c r="C101">
        <v>17841.09</v>
      </c>
      <c r="D101">
        <v>2019.01</v>
      </c>
      <c r="E101">
        <v>1735.87</v>
      </c>
      <c r="F101">
        <v>1.1599999999999999</v>
      </c>
      <c r="G101">
        <v>659.73</v>
      </c>
      <c r="H101">
        <v>865.58</v>
      </c>
      <c r="I101">
        <v>41.4</v>
      </c>
      <c r="J101">
        <v>31.99</v>
      </c>
      <c r="K101">
        <v>1.089</v>
      </c>
      <c r="L101" s="16">
        <f t="shared" si="4"/>
        <v>2.323092408244418E-2</v>
      </c>
      <c r="M101">
        <f t="shared" si="5"/>
        <v>178.69214043509507</v>
      </c>
    </row>
    <row r="102" spans="1:13" x14ac:dyDescent="0.25">
      <c r="A102" t="s">
        <v>579</v>
      </c>
      <c r="B102">
        <v>75548.31</v>
      </c>
      <c r="C102">
        <v>3478.72</v>
      </c>
      <c r="D102">
        <v>676.19</v>
      </c>
      <c r="E102">
        <v>425.8</v>
      </c>
      <c r="F102">
        <v>1.59</v>
      </c>
      <c r="G102">
        <v>183.73</v>
      </c>
      <c r="H102">
        <v>310.14999999999998</v>
      </c>
      <c r="I102">
        <v>25.53</v>
      </c>
      <c r="J102">
        <v>26.7</v>
      </c>
      <c r="K102">
        <v>1.339</v>
      </c>
      <c r="L102" s="16">
        <f t="shared" si="4"/>
        <v>7.8450491639841191E-2</v>
      </c>
      <c r="M102">
        <f t="shared" si="5"/>
        <v>275.88886469453001</v>
      </c>
    </row>
    <row r="103" spans="1:13" x14ac:dyDescent="0.25">
      <c r="A103" t="s">
        <v>579</v>
      </c>
      <c r="B103">
        <v>268719.40999999997</v>
      </c>
      <c r="C103">
        <v>8574.9599999999991</v>
      </c>
      <c r="D103">
        <v>1593.41</v>
      </c>
      <c r="E103">
        <v>895.79</v>
      </c>
      <c r="F103">
        <v>1.78</v>
      </c>
      <c r="G103">
        <v>449.63</v>
      </c>
      <c r="H103">
        <v>584.92999999999995</v>
      </c>
      <c r="I103">
        <v>32.020000000000003</v>
      </c>
      <c r="J103">
        <v>36.03</v>
      </c>
      <c r="K103">
        <v>1.339</v>
      </c>
      <c r="L103" s="16">
        <f t="shared" si="4"/>
        <v>4.5924527385483832E-2</v>
      </c>
      <c r="M103">
        <f t="shared" si="5"/>
        <v>199.06957706338292</v>
      </c>
    </row>
    <row r="104" spans="1:13" x14ac:dyDescent="0.25">
      <c r="A104" t="s">
        <v>579</v>
      </c>
      <c r="B104">
        <v>222243.32</v>
      </c>
      <c r="C104">
        <v>7482.33</v>
      </c>
      <c r="D104">
        <v>826.16</v>
      </c>
      <c r="E104">
        <v>822.15</v>
      </c>
      <c r="F104">
        <v>1</v>
      </c>
      <c r="G104">
        <v>288.08999999999997</v>
      </c>
      <c r="H104">
        <v>531.95000000000005</v>
      </c>
      <c r="I104">
        <v>28.96</v>
      </c>
      <c r="J104">
        <v>6.86</v>
      </c>
      <c r="K104">
        <v>1.339</v>
      </c>
      <c r="L104" s="16">
        <f t="shared" si="4"/>
        <v>4.9884412691809502E-2</v>
      </c>
      <c r="M104">
        <f t="shared" si="5"/>
        <v>198.19520535357844</v>
      </c>
    </row>
    <row r="105" spans="1:13" x14ac:dyDescent="0.25">
      <c r="A105" t="s">
        <v>579</v>
      </c>
      <c r="B105">
        <v>4351.42</v>
      </c>
      <c r="C105">
        <v>293.24</v>
      </c>
      <c r="D105">
        <v>107.12</v>
      </c>
      <c r="E105">
        <v>85.7</v>
      </c>
      <c r="F105">
        <v>1.25</v>
      </c>
      <c r="G105">
        <v>32.89</v>
      </c>
      <c r="H105">
        <v>74.430000000000007</v>
      </c>
      <c r="I105">
        <v>17.13</v>
      </c>
      <c r="J105">
        <v>10.45</v>
      </c>
      <c r="K105">
        <v>1.339</v>
      </c>
      <c r="L105" s="16">
        <f t="shared" si="4"/>
        <v>0.63590823022890586</v>
      </c>
      <c r="M105">
        <f t="shared" si="5"/>
        <v>627.99823589500909</v>
      </c>
    </row>
    <row r="106" spans="1:13" x14ac:dyDescent="0.25">
      <c r="A106" t="s">
        <v>580</v>
      </c>
      <c r="B106">
        <v>852732.95</v>
      </c>
      <c r="C106">
        <v>26301.98</v>
      </c>
      <c r="D106">
        <v>2506.61</v>
      </c>
      <c r="E106">
        <v>1993.77</v>
      </c>
      <c r="F106">
        <v>1.26</v>
      </c>
      <c r="G106">
        <v>793.15</v>
      </c>
      <c r="H106">
        <v>1041.99</v>
      </c>
      <c r="I106">
        <v>39.53</v>
      </c>
      <c r="J106">
        <v>32.57</v>
      </c>
      <c r="K106">
        <v>1.339</v>
      </c>
      <c r="L106" s="16">
        <f t="shared" si="4"/>
        <v>1.5489807560571568E-2</v>
      </c>
      <c r="M106">
        <f t="shared" si="5"/>
        <v>148.457300501444</v>
      </c>
    </row>
    <row r="107" spans="1:13" x14ac:dyDescent="0.25">
      <c r="A107" t="s">
        <v>581</v>
      </c>
      <c r="B107">
        <v>283884.87</v>
      </c>
      <c r="C107">
        <v>7936.13</v>
      </c>
      <c r="D107">
        <v>1249.94</v>
      </c>
      <c r="E107">
        <v>729.74</v>
      </c>
      <c r="F107">
        <v>1.71</v>
      </c>
      <c r="G107">
        <v>324.64</v>
      </c>
      <c r="H107">
        <v>601.21</v>
      </c>
      <c r="I107">
        <v>42.14</v>
      </c>
      <c r="J107">
        <v>46.88</v>
      </c>
      <c r="K107">
        <v>0.66900000000000004</v>
      </c>
      <c r="L107" s="16">
        <f t="shared" si="4"/>
        <v>5.6641476308886156E-2</v>
      </c>
      <c r="M107">
        <f t="shared" si="5"/>
        <v>242.59710674226505</v>
      </c>
    </row>
    <row r="108" spans="1:13" x14ac:dyDescent="0.25">
      <c r="A108" t="s">
        <v>582</v>
      </c>
      <c r="B108">
        <v>539642.32999999996</v>
      </c>
      <c r="C108">
        <v>16533.97</v>
      </c>
      <c r="D108">
        <v>2203.9899999999998</v>
      </c>
      <c r="E108">
        <v>1752.75</v>
      </c>
      <c r="F108">
        <v>1.26</v>
      </c>
      <c r="G108">
        <v>762.15</v>
      </c>
      <c r="H108">
        <v>828.91</v>
      </c>
      <c r="I108">
        <v>41.27</v>
      </c>
      <c r="J108">
        <v>35.61</v>
      </c>
      <c r="K108">
        <v>1.339</v>
      </c>
      <c r="L108" s="16">
        <f t="shared" si="4"/>
        <v>2.480627661471136E-2</v>
      </c>
      <c r="M108">
        <f t="shared" si="5"/>
        <v>184.52389805672163</v>
      </c>
    </row>
    <row r="109" spans="1:13" x14ac:dyDescent="0.25">
      <c r="A109" t="s">
        <v>583</v>
      </c>
      <c r="B109">
        <v>2263596.7000000002</v>
      </c>
      <c r="C109">
        <v>46951.06</v>
      </c>
      <c r="D109">
        <v>3843.31</v>
      </c>
      <c r="E109">
        <v>3331.27</v>
      </c>
      <c r="F109">
        <v>1.1499999999999999</v>
      </c>
      <c r="G109">
        <v>1117.9000000000001</v>
      </c>
      <c r="H109">
        <v>1697.68</v>
      </c>
      <c r="I109">
        <v>52.58</v>
      </c>
      <c r="J109">
        <v>38.35</v>
      </c>
      <c r="K109">
        <v>2.008</v>
      </c>
      <c r="L109" s="16">
        <f t="shared" si="4"/>
        <v>1.2903814549438794E-2</v>
      </c>
      <c r="M109">
        <f t="shared" si="5"/>
        <v>126.21842253900118</v>
      </c>
    </row>
    <row r="110" spans="1:13" x14ac:dyDescent="0.25">
      <c r="A110" t="s">
        <v>584</v>
      </c>
      <c r="B110">
        <v>488013.61</v>
      </c>
      <c r="C110">
        <v>17659.22</v>
      </c>
      <c r="D110">
        <v>1824.08</v>
      </c>
      <c r="E110">
        <v>1350.36</v>
      </c>
      <c r="F110">
        <v>1.35</v>
      </c>
      <c r="G110">
        <v>487.13</v>
      </c>
      <c r="H110">
        <v>788.26</v>
      </c>
      <c r="I110">
        <v>32.67</v>
      </c>
      <c r="J110">
        <v>30.36</v>
      </c>
      <c r="K110">
        <v>1.089</v>
      </c>
      <c r="L110" s="16">
        <f t="shared" si="4"/>
        <v>1.9665217942779922E-2</v>
      </c>
      <c r="M110">
        <f t="shared" si="5"/>
        <v>159.34361473367662</v>
      </c>
    </row>
    <row r="111" spans="1:13" x14ac:dyDescent="0.25">
      <c r="A111" t="s">
        <v>585</v>
      </c>
      <c r="B111">
        <v>139957.96</v>
      </c>
      <c r="C111">
        <v>4375.12</v>
      </c>
      <c r="D111">
        <v>761.21</v>
      </c>
      <c r="E111">
        <v>606.55999999999995</v>
      </c>
      <c r="F111">
        <v>1.25</v>
      </c>
      <c r="G111">
        <v>216.82</v>
      </c>
      <c r="H111">
        <v>422.14</v>
      </c>
      <c r="I111">
        <v>45.63</v>
      </c>
      <c r="J111">
        <v>40.93</v>
      </c>
      <c r="K111">
        <v>0.66900000000000004</v>
      </c>
      <c r="L111" s="16">
        <f t="shared" si="4"/>
        <v>9.1881384177015052E-2</v>
      </c>
      <c r="M111">
        <f t="shared" si="5"/>
        <v>343.07266721673125</v>
      </c>
    </row>
    <row r="112" spans="1:13" x14ac:dyDescent="0.25">
      <c r="A112" t="s">
        <v>586</v>
      </c>
      <c r="B112">
        <v>874218.27</v>
      </c>
      <c r="C112">
        <v>23266.49</v>
      </c>
      <c r="D112">
        <v>1822.99</v>
      </c>
      <c r="E112">
        <v>1710.82</v>
      </c>
      <c r="F112">
        <v>1.07</v>
      </c>
      <c r="G112">
        <v>593.05999999999995</v>
      </c>
      <c r="H112">
        <v>1055.03</v>
      </c>
      <c r="I112">
        <v>43.54</v>
      </c>
      <c r="J112">
        <v>22.71</v>
      </c>
      <c r="K112">
        <v>1.089</v>
      </c>
      <c r="L112" s="16">
        <f t="shared" si="4"/>
        <v>2.0294016164880135E-2</v>
      </c>
      <c r="M112">
        <f t="shared" si="5"/>
        <v>158.79975977083345</v>
      </c>
    </row>
    <row r="113" spans="12:12" x14ac:dyDescent="0.25">
      <c r="L113" s="16"/>
    </row>
    <row r="114" spans="12:12" x14ac:dyDescent="0.25">
      <c r="L114" s="16"/>
    </row>
    <row r="115" spans="12:12" x14ac:dyDescent="0.25">
      <c r="L115" s="16"/>
    </row>
    <row r="116" spans="12:12" x14ac:dyDescent="0.25">
      <c r="L116" s="16"/>
    </row>
    <row r="117" spans="12:12" x14ac:dyDescent="0.25">
      <c r="L117" s="16"/>
    </row>
    <row r="118" spans="12:12" x14ac:dyDescent="0.25">
      <c r="L118" s="16"/>
    </row>
    <row r="119" spans="12:12" x14ac:dyDescent="0.25">
      <c r="L119" s="16"/>
    </row>
    <row r="120" spans="12:12" x14ac:dyDescent="0.25">
      <c r="L120" s="16"/>
    </row>
    <row r="121" spans="12:12" x14ac:dyDescent="0.25">
      <c r="L121" s="16"/>
    </row>
    <row r="122" spans="12:12" x14ac:dyDescent="0.25">
      <c r="L122" s="16"/>
    </row>
    <row r="123" spans="12:12" x14ac:dyDescent="0.25">
      <c r="L123" s="16"/>
    </row>
    <row r="124" spans="12:12" x14ac:dyDescent="0.25">
      <c r="L124" s="16"/>
    </row>
    <row r="125" spans="12:12" x14ac:dyDescent="0.25">
      <c r="L125" s="16"/>
    </row>
    <row r="126" spans="12:12" x14ac:dyDescent="0.25">
      <c r="L126" s="16"/>
    </row>
    <row r="127" spans="12:12" x14ac:dyDescent="0.25">
      <c r="L127" s="16"/>
    </row>
    <row r="128" spans="12:12" x14ac:dyDescent="0.25">
      <c r="L128" s="16"/>
    </row>
    <row r="129" spans="12:12" x14ac:dyDescent="0.25">
      <c r="L129" s="16"/>
    </row>
    <row r="130" spans="12:12" x14ac:dyDescent="0.25">
      <c r="L130" s="16"/>
    </row>
    <row r="131" spans="12:12" x14ac:dyDescent="0.25">
      <c r="L131" s="16"/>
    </row>
    <row r="132" spans="12:12" x14ac:dyDescent="0.25">
      <c r="L132" s="16"/>
    </row>
    <row r="133" spans="12:12" x14ac:dyDescent="0.25">
      <c r="L133" s="16"/>
    </row>
    <row r="134" spans="12:12" x14ac:dyDescent="0.25">
      <c r="L134" s="16"/>
    </row>
    <row r="135" spans="12:12" x14ac:dyDescent="0.25">
      <c r="L135" s="16"/>
    </row>
    <row r="136" spans="12:12" x14ac:dyDescent="0.25">
      <c r="L136" s="16"/>
    </row>
    <row r="137" spans="12:12" x14ac:dyDescent="0.25">
      <c r="L137" s="16"/>
    </row>
    <row r="138" spans="12:12" x14ac:dyDescent="0.25">
      <c r="L138" s="16"/>
    </row>
    <row r="139" spans="12:12" x14ac:dyDescent="0.25">
      <c r="L139" s="16"/>
    </row>
    <row r="140" spans="12:12" x14ac:dyDescent="0.25">
      <c r="L140" s="16"/>
    </row>
    <row r="141" spans="12:12" x14ac:dyDescent="0.25">
      <c r="L141" s="16"/>
    </row>
    <row r="142" spans="12:12" x14ac:dyDescent="0.25">
      <c r="L142" s="16"/>
    </row>
    <row r="143" spans="12:12" x14ac:dyDescent="0.25">
      <c r="L143" s="16"/>
    </row>
    <row r="144" spans="12:12" x14ac:dyDescent="0.25">
      <c r="L144" s="16"/>
    </row>
    <row r="145" spans="12:12" x14ac:dyDescent="0.25">
      <c r="L145" s="16"/>
    </row>
    <row r="146" spans="12:12" x14ac:dyDescent="0.25">
      <c r="L146" s="16"/>
    </row>
    <row r="147" spans="12:12" x14ac:dyDescent="0.25">
      <c r="L147" s="16"/>
    </row>
    <row r="148" spans="12:12" x14ac:dyDescent="0.25">
      <c r="L148" s="16"/>
    </row>
    <row r="149" spans="12:12" x14ac:dyDescent="0.25">
      <c r="L149" s="16"/>
    </row>
    <row r="150" spans="12:12" x14ac:dyDescent="0.25">
      <c r="L150" s="16"/>
    </row>
    <row r="151" spans="12:12" x14ac:dyDescent="0.25">
      <c r="L151" s="16"/>
    </row>
    <row r="152" spans="12:12" x14ac:dyDescent="0.25">
      <c r="L152" s="16"/>
    </row>
    <row r="153" spans="12:12" x14ac:dyDescent="0.25">
      <c r="L153" s="16"/>
    </row>
    <row r="154" spans="12:12" x14ac:dyDescent="0.25">
      <c r="L154" s="16"/>
    </row>
    <row r="155" spans="12:12" x14ac:dyDescent="0.25">
      <c r="L155" s="16"/>
    </row>
    <row r="156" spans="12:12" x14ac:dyDescent="0.25">
      <c r="L156" s="16"/>
    </row>
    <row r="157" spans="12:12" x14ac:dyDescent="0.25">
      <c r="L157" s="16"/>
    </row>
    <row r="158" spans="12:12" x14ac:dyDescent="0.25">
      <c r="L158" s="16"/>
    </row>
    <row r="159" spans="12:12" x14ac:dyDescent="0.25">
      <c r="L159" s="16"/>
    </row>
    <row r="160" spans="12:12" x14ac:dyDescent="0.25">
      <c r="L160" s="16"/>
    </row>
    <row r="161" spans="12:12" x14ac:dyDescent="0.25">
      <c r="L161" s="16"/>
    </row>
    <row r="162" spans="12:12" x14ac:dyDescent="0.25">
      <c r="L162" s="16"/>
    </row>
    <row r="163" spans="12:12" x14ac:dyDescent="0.25">
      <c r="L163" s="16"/>
    </row>
    <row r="164" spans="12:12" x14ac:dyDescent="0.25">
      <c r="L164" s="16"/>
    </row>
    <row r="165" spans="12:12" x14ac:dyDescent="0.25">
      <c r="L165" s="16"/>
    </row>
    <row r="166" spans="12:12" x14ac:dyDescent="0.25">
      <c r="L166" s="16"/>
    </row>
    <row r="167" spans="12:12" x14ac:dyDescent="0.25">
      <c r="L167" s="16"/>
    </row>
    <row r="168" spans="12:12" x14ac:dyDescent="0.25">
      <c r="L168" s="16"/>
    </row>
    <row r="169" spans="12:12" x14ac:dyDescent="0.25">
      <c r="L169" s="16"/>
    </row>
    <row r="170" spans="12:12" x14ac:dyDescent="0.25">
      <c r="L170" s="16"/>
    </row>
    <row r="171" spans="12:12" x14ac:dyDescent="0.25">
      <c r="L171" s="16"/>
    </row>
    <row r="172" spans="12:12" x14ac:dyDescent="0.25">
      <c r="L172" s="16"/>
    </row>
    <row r="173" spans="12:12" x14ac:dyDescent="0.25">
      <c r="L173" s="16"/>
    </row>
    <row r="174" spans="12:12" x14ac:dyDescent="0.25">
      <c r="L174" s="16"/>
    </row>
    <row r="175" spans="12:12" x14ac:dyDescent="0.25">
      <c r="L175" s="16"/>
    </row>
    <row r="176" spans="12:12" x14ac:dyDescent="0.25">
      <c r="L176" s="16"/>
    </row>
    <row r="177" spans="12:12" x14ac:dyDescent="0.25">
      <c r="L177" s="16"/>
    </row>
    <row r="178" spans="12:12" x14ac:dyDescent="0.25">
      <c r="L178" s="16"/>
    </row>
    <row r="179" spans="12:12" x14ac:dyDescent="0.25">
      <c r="L179" s="16"/>
    </row>
    <row r="180" spans="12:12" x14ac:dyDescent="0.25">
      <c r="L180" s="16"/>
    </row>
    <row r="181" spans="12:12" x14ac:dyDescent="0.25">
      <c r="L181" s="16"/>
    </row>
    <row r="182" spans="12:12" x14ac:dyDescent="0.25">
      <c r="L182" s="16"/>
    </row>
    <row r="183" spans="12:12" x14ac:dyDescent="0.25">
      <c r="L183" s="16"/>
    </row>
    <row r="184" spans="12:12" x14ac:dyDescent="0.25">
      <c r="L184" s="16"/>
    </row>
    <row r="185" spans="12:12" x14ac:dyDescent="0.25">
      <c r="L185" s="16"/>
    </row>
    <row r="186" spans="12:12" x14ac:dyDescent="0.25">
      <c r="L186" s="16"/>
    </row>
    <row r="187" spans="12:12" x14ac:dyDescent="0.25">
      <c r="L187" s="16"/>
    </row>
    <row r="188" spans="12:12" x14ac:dyDescent="0.25">
      <c r="L188" s="16"/>
    </row>
    <row r="189" spans="12:12" x14ac:dyDescent="0.25">
      <c r="L189" s="16"/>
    </row>
    <row r="190" spans="12:12" x14ac:dyDescent="0.25">
      <c r="L190" s="16"/>
    </row>
    <row r="191" spans="12:12" x14ac:dyDescent="0.25">
      <c r="L191" s="16"/>
    </row>
    <row r="192" spans="12:12" x14ac:dyDescent="0.25">
      <c r="L192" s="16"/>
    </row>
    <row r="193" spans="12:12" x14ac:dyDescent="0.25">
      <c r="L193" s="16"/>
    </row>
    <row r="194" spans="12:12" x14ac:dyDescent="0.25">
      <c r="L194" s="16"/>
    </row>
    <row r="195" spans="12:12" x14ac:dyDescent="0.25">
      <c r="L195" s="16"/>
    </row>
    <row r="196" spans="12:12" x14ac:dyDescent="0.25">
      <c r="L196" s="16"/>
    </row>
    <row r="197" spans="12:12" x14ac:dyDescent="0.25">
      <c r="L197" s="16"/>
    </row>
  </sheetData>
  <sortState ref="A2:L197">
    <sortCondition ref="A1"/>
  </sortState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Fitting Summary</vt:lpstr>
      <vt:lpstr>L9 Dry</vt:lpstr>
      <vt:lpstr>L9 DW</vt:lpstr>
      <vt:lpstr>M9 Dry</vt:lpstr>
      <vt:lpstr>M9 DW</vt:lpstr>
      <vt:lpstr>H9 Dry</vt:lpstr>
      <vt:lpstr>H9 DW</vt:lpstr>
      <vt:lpstr>RU KM1</vt:lpstr>
      <vt:lpstr>EC-AC</vt:lpstr>
      <vt:lpstr>BK-BR</vt:lpstr>
      <vt:lpstr>EC_A27</vt:lpstr>
      <vt:lpstr>Dalpha</vt:lpstr>
      <vt:lpstr>ka</vt:lpstr>
      <vt:lpstr>rho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2021-10-15T21:12:11Z</dcterms:modified>
  <cp:category/>
  <cp:contentStatus/>
</cp:coreProperties>
</file>